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D:\Textbook\Tools\Shift-Share Analysis\"/>
    </mc:Choice>
  </mc:AlternateContent>
  <xr:revisionPtr revIDLastSave="0" documentId="13_ncr:1_{2B001CDA-F08F-43B1-9ED8-28C19FC2E773}" xr6:coauthVersionLast="43" xr6:coauthVersionMax="43" xr10:uidLastSave="{00000000-0000-0000-0000-000000000000}"/>
  <bookViews>
    <workbookView xWindow="-120" yWindow="-120" windowWidth="29040" windowHeight="15840" xr2:uid="{E6ECAF1D-8A0A-490A-AC95-C6231A64DEF7}"/>
  </bookViews>
  <sheets>
    <sheet name="Documentation" sheetId="1" r:id="rId1"/>
    <sheet name="Input" sheetId="2" r:id="rId2"/>
    <sheet name="Computations" sheetId="3" r:id="rId3"/>
    <sheet name="Output" sheetId="4" r:id="rId4"/>
  </sheets>
  <externalReferences>
    <externalReference r:id="rId5"/>
  </externalReferences>
  <definedNames>
    <definedName name="base.year">Input!#REF!</definedName>
    <definedName name="delta">Computations!$R$4</definedName>
    <definedName name="first.year">Input!$C$13</definedName>
    <definedName name="label">Input!$C$4</definedName>
    <definedName name="launch.year">Input!#REF!</definedName>
    <definedName name="nation">Input!#REF!</definedName>
    <definedName name="one.refer">[1]Computations!#REF!</definedName>
    <definedName name="reference.area">Input!$C$9</definedName>
    <definedName name="second.year">Input!$C$14</definedName>
    <definedName name="study.area">Input!$C$8</definedName>
    <definedName name="study.label">Input!#REF!</definedName>
    <definedName name="variable">Input!$C$10</definedName>
    <definedName name="variable.code">Input!$C$12</definedName>
    <definedName name="variable.label">Input!$C$11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J2" i="3" l="1"/>
  <c r="J6" i="2"/>
  <c r="F79" i="4"/>
  <c r="G81" i="4" l="1"/>
  <c r="F81" i="4"/>
  <c r="E81" i="4"/>
  <c r="D81" i="4"/>
  <c r="C81" i="4"/>
  <c r="B81" i="4"/>
  <c r="G80" i="4"/>
  <c r="F80" i="4"/>
  <c r="C74" i="4" l="1"/>
  <c r="G43" i="4"/>
  <c r="F43" i="4"/>
  <c r="E43" i="4"/>
  <c r="D43" i="4"/>
  <c r="C43" i="4"/>
  <c r="G42" i="4"/>
  <c r="F42" i="4"/>
  <c r="F41" i="4"/>
  <c r="B43" i="4"/>
  <c r="C36" i="4"/>
  <c r="B36" i="4"/>
  <c r="G5" i="4"/>
  <c r="F5" i="4"/>
  <c r="E5" i="4"/>
  <c r="D5" i="4"/>
  <c r="C5" i="4"/>
  <c r="G4" i="4"/>
  <c r="F4" i="4"/>
  <c r="E4" i="4"/>
  <c r="D4" i="4"/>
  <c r="C4" i="4"/>
  <c r="B5" i="4"/>
  <c r="B4" i="4"/>
  <c r="C75" i="3"/>
  <c r="C35" i="4" s="1"/>
  <c r="B75" i="3"/>
  <c r="D75" i="3" s="1"/>
  <c r="D35" i="4" s="1"/>
  <c r="C74" i="3"/>
  <c r="C34" i="4" s="1"/>
  <c r="B74" i="3"/>
  <c r="C73" i="3"/>
  <c r="C33" i="4" s="1"/>
  <c r="B73" i="3"/>
  <c r="D73" i="3" s="1"/>
  <c r="D33" i="4" s="1"/>
  <c r="C72" i="3"/>
  <c r="C32" i="4" s="1"/>
  <c r="B72" i="3"/>
  <c r="D72" i="3" s="1"/>
  <c r="D32" i="4" s="1"/>
  <c r="C71" i="3"/>
  <c r="C31" i="4" s="1"/>
  <c r="B71" i="3"/>
  <c r="D71" i="3" s="1"/>
  <c r="D31" i="4" s="1"/>
  <c r="C70" i="3"/>
  <c r="C30" i="4" s="1"/>
  <c r="B70" i="3"/>
  <c r="F70" i="3" s="1"/>
  <c r="F30" i="4" s="1"/>
  <c r="C69" i="3"/>
  <c r="C29" i="4" s="1"/>
  <c r="B69" i="3"/>
  <c r="D69" i="3" s="1"/>
  <c r="D29" i="4" s="1"/>
  <c r="C68" i="3"/>
  <c r="C28" i="4" s="1"/>
  <c r="B68" i="3"/>
  <c r="D68" i="3" s="1"/>
  <c r="D28" i="4" s="1"/>
  <c r="C67" i="3"/>
  <c r="C27" i="4" s="1"/>
  <c r="B67" i="3"/>
  <c r="D67" i="3" s="1"/>
  <c r="D27" i="4" s="1"/>
  <c r="C66" i="3"/>
  <c r="C26" i="4" s="1"/>
  <c r="B66" i="3"/>
  <c r="C65" i="3"/>
  <c r="C25" i="4" s="1"/>
  <c r="B65" i="3"/>
  <c r="B25" i="4" s="1"/>
  <c r="C64" i="3"/>
  <c r="C24" i="4" s="1"/>
  <c r="B64" i="3"/>
  <c r="C63" i="3"/>
  <c r="C23" i="4" s="1"/>
  <c r="B63" i="3"/>
  <c r="B23" i="4" s="1"/>
  <c r="C62" i="3"/>
  <c r="C22" i="4" s="1"/>
  <c r="B62" i="3"/>
  <c r="C61" i="3"/>
  <c r="C21" i="4" s="1"/>
  <c r="B61" i="3"/>
  <c r="B21" i="4" s="1"/>
  <c r="C60" i="3"/>
  <c r="C20" i="4" s="1"/>
  <c r="B60" i="3"/>
  <c r="B20" i="4" s="1"/>
  <c r="C59" i="3"/>
  <c r="C19" i="4" s="1"/>
  <c r="B59" i="3"/>
  <c r="B19" i="4" s="1"/>
  <c r="C58" i="3"/>
  <c r="C18" i="4" s="1"/>
  <c r="B58" i="3"/>
  <c r="C57" i="3"/>
  <c r="C17" i="4" s="1"/>
  <c r="B57" i="3"/>
  <c r="B17" i="4" s="1"/>
  <c r="C56" i="3"/>
  <c r="C16" i="4" s="1"/>
  <c r="B56" i="3"/>
  <c r="C55" i="3"/>
  <c r="C15" i="4" s="1"/>
  <c r="B55" i="3"/>
  <c r="B15" i="4" s="1"/>
  <c r="C54" i="3"/>
  <c r="C14" i="4" s="1"/>
  <c r="B54" i="3"/>
  <c r="B14" i="4" s="1"/>
  <c r="C53" i="3"/>
  <c r="C13" i="4" s="1"/>
  <c r="B53" i="3"/>
  <c r="B13" i="4" s="1"/>
  <c r="C52" i="3"/>
  <c r="C12" i="4" s="1"/>
  <c r="B52" i="3"/>
  <c r="B12" i="4" s="1"/>
  <c r="C51" i="3"/>
  <c r="C11" i="4" s="1"/>
  <c r="B51" i="3"/>
  <c r="B11" i="4" s="1"/>
  <c r="C50" i="3"/>
  <c r="C10" i="4" s="1"/>
  <c r="B50" i="3"/>
  <c r="C49" i="3"/>
  <c r="C9" i="4" s="1"/>
  <c r="B49" i="3"/>
  <c r="B9" i="4" s="1"/>
  <c r="C48" i="3"/>
  <c r="C8" i="4" s="1"/>
  <c r="B48" i="3"/>
  <c r="C47" i="3"/>
  <c r="C7" i="4" s="1"/>
  <c r="B47" i="3"/>
  <c r="B7" i="4" s="1"/>
  <c r="C46" i="3"/>
  <c r="C6" i="4" s="1"/>
  <c r="B46" i="3"/>
  <c r="B6" i="4" s="1"/>
  <c r="E67" i="3" l="1"/>
  <c r="E27" i="4" s="1"/>
  <c r="C83" i="3"/>
  <c r="B28" i="4"/>
  <c r="E68" i="3"/>
  <c r="E28" i="4" s="1"/>
  <c r="G67" i="3"/>
  <c r="G27" i="4" s="1"/>
  <c r="E71" i="3"/>
  <c r="E31" i="4" s="1"/>
  <c r="G71" i="3"/>
  <c r="G31" i="4" s="1"/>
  <c r="E75" i="3"/>
  <c r="E35" i="4" s="1"/>
  <c r="B32" i="4"/>
  <c r="G72" i="3"/>
  <c r="G32" i="4" s="1"/>
  <c r="C87" i="3"/>
  <c r="G75" i="3"/>
  <c r="G35" i="4" s="1"/>
  <c r="C79" i="3"/>
  <c r="F71" i="3"/>
  <c r="F31" i="4" s="1"/>
  <c r="B10" i="4"/>
  <c r="B18" i="4"/>
  <c r="D70" i="3"/>
  <c r="D30" i="4" s="1"/>
  <c r="B30" i="4"/>
  <c r="G70" i="3"/>
  <c r="G30" i="4" s="1"/>
  <c r="E70" i="3"/>
  <c r="E30" i="4" s="1"/>
  <c r="E66" i="3"/>
  <c r="E26" i="4" s="1"/>
  <c r="F66" i="3"/>
  <c r="F26" i="4" s="1"/>
  <c r="D66" i="3"/>
  <c r="D26" i="4" s="1"/>
  <c r="G66" i="3"/>
  <c r="G26" i="4" s="1"/>
  <c r="B26" i="4"/>
  <c r="B34" i="4"/>
  <c r="E74" i="3"/>
  <c r="E34" i="4" s="1"/>
  <c r="F74" i="3"/>
  <c r="F34" i="4" s="1"/>
  <c r="D74" i="3"/>
  <c r="D34" i="4" s="1"/>
  <c r="G74" i="3"/>
  <c r="G34" i="4" s="1"/>
  <c r="B22" i="4"/>
  <c r="E69" i="3"/>
  <c r="E29" i="4" s="1"/>
  <c r="F72" i="3"/>
  <c r="F32" i="4" s="1"/>
  <c r="B29" i="4"/>
  <c r="B33" i="4"/>
  <c r="G73" i="3"/>
  <c r="G33" i="4" s="1"/>
  <c r="F73" i="3"/>
  <c r="F33" i="4" s="1"/>
  <c r="B8" i="4"/>
  <c r="B16" i="4"/>
  <c r="B24" i="4"/>
  <c r="E72" i="3"/>
  <c r="E32" i="4" s="1"/>
  <c r="D79" i="3"/>
  <c r="F67" i="3"/>
  <c r="F27" i="4" s="1"/>
  <c r="F75" i="3"/>
  <c r="F35" i="4" s="1"/>
  <c r="B35" i="4"/>
  <c r="G68" i="3"/>
  <c r="G28" i="4" s="1"/>
  <c r="E73" i="3"/>
  <c r="E33" i="4" s="1"/>
  <c r="D83" i="3"/>
  <c r="F68" i="3"/>
  <c r="F28" i="4" s="1"/>
  <c r="B31" i="4"/>
  <c r="G69" i="3"/>
  <c r="G29" i="4" s="1"/>
  <c r="D87" i="3"/>
  <c r="F69" i="3"/>
  <c r="F29" i="4" s="1"/>
  <c r="B27" i="4"/>
  <c r="E44" i="3"/>
  <c r="F44" i="3"/>
  <c r="D44" i="3"/>
  <c r="G44" i="3"/>
  <c r="N6" i="3"/>
  <c r="F6" i="3"/>
  <c r="M6" i="3"/>
  <c r="L6" i="3"/>
  <c r="J4" i="3"/>
  <c r="B79" i="4" s="1"/>
  <c r="J8" i="3"/>
  <c r="B82" i="4" s="1"/>
  <c r="J9" i="3"/>
  <c r="B83" i="4" s="1"/>
  <c r="J10" i="3"/>
  <c r="B84" i="4" s="1"/>
  <c r="J11" i="3"/>
  <c r="B85" i="4" s="1"/>
  <c r="J12" i="3"/>
  <c r="B86" i="4" s="1"/>
  <c r="J13" i="3"/>
  <c r="B87" i="4" s="1"/>
  <c r="J14" i="3"/>
  <c r="B88" i="4" s="1"/>
  <c r="J15" i="3"/>
  <c r="B89" i="4" s="1"/>
  <c r="J16" i="3"/>
  <c r="B90" i="4" s="1"/>
  <c r="J17" i="3"/>
  <c r="B91" i="4" s="1"/>
  <c r="J18" i="3"/>
  <c r="B92" i="4" s="1"/>
  <c r="J19" i="3"/>
  <c r="B93" i="4" s="1"/>
  <c r="J20" i="3"/>
  <c r="B94" i="4" s="1"/>
  <c r="J21" i="3"/>
  <c r="B95" i="4" s="1"/>
  <c r="J22" i="3"/>
  <c r="B96" i="4" s="1"/>
  <c r="J23" i="3"/>
  <c r="B97" i="4" s="1"/>
  <c r="J24" i="3"/>
  <c r="B98" i="4" s="1"/>
  <c r="J25" i="3"/>
  <c r="B99" i="4" s="1"/>
  <c r="J26" i="3"/>
  <c r="B100" i="4" s="1"/>
  <c r="J27" i="3"/>
  <c r="B101" i="4" s="1"/>
  <c r="J28" i="3"/>
  <c r="B102" i="4" s="1"/>
  <c r="J29" i="3"/>
  <c r="B103" i="4" s="1"/>
  <c r="J30" i="3"/>
  <c r="B104" i="4" s="1"/>
  <c r="J31" i="3"/>
  <c r="B105" i="4" s="1"/>
  <c r="J32" i="3"/>
  <c r="B106" i="4" s="1"/>
  <c r="J33" i="3"/>
  <c r="B107" i="4" s="1"/>
  <c r="J34" i="3"/>
  <c r="B108" i="4" s="1"/>
  <c r="J35" i="3"/>
  <c r="B109" i="4" s="1"/>
  <c r="J36" i="3"/>
  <c r="B110" i="4" s="1"/>
  <c r="J37" i="3"/>
  <c r="B111" i="4" s="1"/>
  <c r="J38" i="3"/>
  <c r="B112" i="4" s="1"/>
  <c r="E6" i="3"/>
  <c r="D6" i="3"/>
  <c r="B77" i="4" l="1"/>
  <c r="M37" i="3"/>
  <c r="E111" i="4" s="1"/>
  <c r="L37" i="3"/>
  <c r="D111" i="4" s="1"/>
  <c r="M36" i="3"/>
  <c r="E110" i="4" s="1"/>
  <c r="L36" i="3"/>
  <c r="D110" i="4" s="1"/>
  <c r="M35" i="3"/>
  <c r="E109" i="4" s="1"/>
  <c r="L35" i="3"/>
  <c r="D109" i="4" s="1"/>
  <c r="M34" i="3"/>
  <c r="E108" i="4" s="1"/>
  <c r="L34" i="3"/>
  <c r="D108" i="4" s="1"/>
  <c r="M33" i="3"/>
  <c r="E107" i="4" s="1"/>
  <c r="L33" i="3"/>
  <c r="D107" i="4" s="1"/>
  <c r="M32" i="3"/>
  <c r="E106" i="4" s="1"/>
  <c r="L32" i="3"/>
  <c r="D106" i="4" s="1"/>
  <c r="M31" i="3"/>
  <c r="E105" i="4" s="1"/>
  <c r="L31" i="3"/>
  <c r="D105" i="4" s="1"/>
  <c r="M30" i="3"/>
  <c r="E104" i="4" s="1"/>
  <c r="L30" i="3"/>
  <c r="D104" i="4" s="1"/>
  <c r="M29" i="3"/>
  <c r="E103" i="4" s="1"/>
  <c r="L29" i="3"/>
  <c r="D103" i="4" s="1"/>
  <c r="M28" i="3"/>
  <c r="E102" i="4" s="1"/>
  <c r="L28" i="3"/>
  <c r="D102" i="4" s="1"/>
  <c r="M27" i="3"/>
  <c r="E101" i="4" s="1"/>
  <c r="L27" i="3"/>
  <c r="D101" i="4" s="1"/>
  <c r="M26" i="3"/>
  <c r="E100" i="4" s="1"/>
  <c r="L26" i="3"/>
  <c r="D100" i="4" s="1"/>
  <c r="M25" i="3"/>
  <c r="E99" i="4" s="1"/>
  <c r="L25" i="3"/>
  <c r="D99" i="4" s="1"/>
  <c r="M24" i="3"/>
  <c r="E98" i="4" s="1"/>
  <c r="L24" i="3"/>
  <c r="D98" i="4" s="1"/>
  <c r="M23" i="3"/>
  <c r="E97" i="4" s="1"/>
  <c r="L23" i="3"/>
  <c r="D97" i="4" s="1"/>
  <c r="M22" i="3"/>
  <c r="E96" i="4" s="1"/>
  <c r="L22" i="3"/>
  <c r="D96" i="4" s="1"/>
  <c r="M21" i="3"/>
  <c r="E95" i="4" s="1"/>
  <c r="L21" i="3"/>
  <c r="D95" i="4" s="1"/>
  <c r="M20" i="3"/>
  <c r="E94" i="4" s="1"/>
  <c r="L20" i="3"/>
  <c r="D94" i="4" s="1"/>
  <c r="M19" i="3"/>
  <c r="E93" i="4" s="1"/>
  <c r="L19" i="3"/>
  <c r="D93" i="4" s="1"/>
  <c r="M18" i="3"/>
  <c r="E92" i="4" s="1"/>
  <c r="L18" i="3"/>
  <c r="D92" i="4" s="1"/>
  <c r="M17" i="3"/>
  <c r="E91" i="4" s="1"/>
  <c r="L17" i="3"/>
  <c r="D91" i="4" s="1"/>
  <c r="M16" i="3"/>
  <c r="E90" i="4" s="1"/>
  <c r="L16" i="3"/>
  <c r="D90" i="4" s="1"/>
  <c r="M15" i="3"/>
  <c r="E89" i="4" s="1"/>
  <c r="L15" i="3"/>
  <c r="D89" i="4" s="1"/>
  <c r="M14" i="3"/>
  <c r="E88" i="4" s="1"/>
  <c r="L14" i="3"/>
  <c r="D88" i="4" s="1"/>
  <c r="M13" i="3"/>
  <c r="E87" i="4" s="1"/>
  <c r="L13" i="3"/>
  <c r="D87" i="4" s="1"/>
  <c r="M12" i="3"/>
  <c r="E86" i="4" s="1"/>
  <c r="L12" i="3"/>
  <c r="D86" i="4" s="1"/>
  <c r="M11" i="3"/>
  <c r="E85" i="4" s="1"/>
  <c r="L11" i="3"/>
  <c r="D85" i="4" s="1"/>
  <c r="M10" i="3"/>
  <c r="E84" i="4" s="1"/>
  <c r="L10" i="3"/>
  <c r="D84" i="4" s="1"/>
  <c r="M9" i="3"/>
  <c r="E83" i="4" s="1"/>
  <c r="L9" i="3"/>
  <c r="D83" i="4" s="1"/>
  <c r="M8" i="3"/>
  <c r="E82" i="4" s="1"/>
  <c r="L8" i="3"/>
  <c r="D82" i="4" s="1"/>
  <c r="K38" i="3"/>
  <c r="C112" i="4" s="1"/>
  <c r="K37" i="3"/>
  <c r="C111" i="4" s="1"/>
  <c r="O37" i="3"/>
  <c r="G111" i="4" s="1"/>
  <c r="K36" i="3"/>
  <c r="C110" i="4" s="1"/>
  <c r="O36" i="3"/>
  <c r="G110" i="4" s="1"/>
  <c r="K35" i="3"/>
  <c r="C109" i="4" s="1"/>
  <c r="N35" i="3"/>
  <c r="F109" i="4" s="1"/>
  <c r="K34" i="3"/>
  <c r="C108" i="4" s="1"/>
  <c r="O34" i="3"/>
  <c r="G108" i="4" s="1"/>
  <c r="K33" i="3"/>
  <c r="C107" i="4" s="1"/>
  <c r="O33" i="3"/>
  <c r="G107" i="4" s="1"/>
  <c r="K32" i="3"/>
  <c r="C106" i="4" s="1"/>
  <c r="N32" i="3"/>
  <c r="F106" i="4" s="1"/>
  <c r="K31" i="3"/>
  <c r="C105" i="4" s="1"/>
  <c r="O31" i="3"/>
  <c r="G105" i="4" s="1"/>
  <c r="K30" i="3"/>
  <c r="C104" i="4" s="1"/>
  <c r="N30" i="3"/>
  <c r="F104" i="4" s="1"/>
  <c r="K29" i="3"/>
  <c r="C103" i="4" s="1"/>
  <c r="N29" i="3"/>
  <c r="F103" i="4" s="1"/>
  <c r="K28" i="3"/>
  <c r="C102" i="4" s="1"/>
  <c r="O28" i="3"/>
  <c r="G102" i="4" s="1"/>
  <c r="K27" i="3"/>
  <c r="C101" i="4" s="1"/>
  <c r="K26" i="3"/>
  <c r="C100" i="4" s="1"/>
  <c r="K25" i="3"/>
  <c r="C99" i="4" s="1"/>
  <c r="K24" i="3"/>
  <c r="C98" i="4" s="1"/>
  <c r="K23" i="3"/>
  <c r="C97" i="4" s="1"/>
  <c r="K22" i="3"/>
  <c r="C96" i="4" s="1"/>
  <c r="K21" i="3"/>
  <c r="C95" i="4" s="1"/>
  <c r="K20" i="3"/>
  <c r="C94" i="4" s="1"/>
  <c r="K19" i="3"/>
  <c r="C93" i="4" s="1"/>
  <c r="K18" i="3"/>
  <c r="C92" i="4" s="1"/>
  <c r="K17" i="3"/>
  <c r="C91" i="4" s="1"/>
  <c r="K16" i="3"/>
  <c r="C90" i="4" s="1"/>
  <c r="K15" i="3"/>
  <c r="C89" i="4" s="1"/>
  <c r="K14" i="3"/>
  <c r="C88" i="4" s="1"/>
  <c r="K13" i="3"/>
  <c r="C87" i="4" s="1"/>
  <c r="K12" i="3"/>
  <c r="C86" i="4" s="1"/>
  <c r="K11" i="3"/>
  <c r="C85" i="4" s="1"/>
  <c r="K10" i="3"/>
  <c r="C84" i="4" s="1"/>
  <c r="K9" i="3"/>
  <c r="C83" i="4" s="1"/>
  <c r="K8" i="3"/>
  <c r="C82" i="4" s="1"/>
  <c r="K39" i="2"/>
  <c r="K38" i="2"/>
  <c r="K37" i="2"/>
  <c r="K36" i="2"/>
  <c r="K35" i="2"/>
  <c r="K34" i="2"/>
  <c r="K33" i="2"/>
  <c r="K32" i="2"/>
  <c r="K31" i="2"/>
  <c r="K30" i="2"/>
  <c r="K29" i="2"/>
  <c r="K28" i="2"/>
  <c r="K27" i="2"/>
  <c r="K26" i="2"/>
  <c r="K25" i="2"/>
  <c r="K24" i="2"/>
  <c r="K23" i="2"/>
  <c r="K22" i="2"/>
  <c r="K21" i="2"/>
  <c r="K20" i="2"/>
  <c r="K19" i="2"/>
  <c r="K18" i="2"/>
  <c r="K17" i="2"/>
  <c r="K16" i="2"/>
  <c r="K15" i="2"/>
  <c r="K14" i="2"/>
  <c r="K13" i="2"/>
  <c r="K12" i="2"/>
  <c r="K11" i="2"/>
  <c r="K10" i="2"/>
  <c r="J39" i="2"/>
  <c r="J38" i="2"/>
  <c r="J37" i="2"/>
  <c r="J36" i="2"/>
  <c r="J35" i="2"/>
  <c r="J34" i="2"/>
  <c r="J33" i="2"/>
  <c r="J32" i="2"/>
  <c r="J31" i="2"/>
  <c r="J30" i="2"/>
  <c r="J29" i="2"/>
  <c r="J28" i="2"/>
  <c r="J27" i="2"/>
  <c r="J26" i="2"/>
  <c r="J25" i="2"/>
  <c r="J24" i="2"/>
  <c r="J23" i="2"/>
  <c r="J22" i="2"/>
  <c r="J21" i="2"/>
  <c r="J20" i="2"/>
  <c r="J19" i="2"/>
  <c r="J18" i="2"/>
  <c r="J17" i="2"/>
  <c r="J16" i="2"/>
  <c r="J15" i="2"/>
  <c r="J14" i="2"/>
  <c r="J13" i="2"/>
  <c r="J12" i="2"/>
  <c r="J11" i="2"/>
  <c r="J10" i="2"/>
  <c r="K40" i="2"/>
  <c r="J40" i="2"/>
  <c r="O32" i="3"/>
  <c r="G106" i="4" s="1"/>
  <c r="N28" i="3"/>
  <c r="F102" i="4" s="1"/>
  <c r="M5" i="3"/>
  <c r="E80" i="4" s="1"/>
  <c r="L5" i="3"/>
  <c r="D80" i="4" s="1"/>
  <c r="L4" i="3"/>
  <c r="D79" i="4" s="1"/>
  <c r="K4" i="3"/>
  <c r="C79" i="4" s="1"/>
  <c r="B2" i="3"/>
  <c r="B39" i="4" s="1"/>
  <c r="E27" i="3"/>
  <c r="E63" i="4" s="1"/>
  <c r="D27" i="3"/>
  <c r="C27" i="3"/>
  <c r="C63" i="4" s="1"/>
  <c r="B27" i="3"/>
  <c r="B63" i="4" s="1"/>
  <c r="E26" i="3"/>
  <c r="E62" i="4" s="1"/>
  <c r="D26" i="3"/>
  <c r="C26" i="3"/>
  <c r="C62" i="4" s="1"/>
  <c r="B26" i="3"/>
  <c r="B62" i="4" s="1"/>
  <c r="E25" i="3"/>
  <c r="E61" i="4" s="1"/>
  <c r="D25" i="3"/>
  <c r="C25" i="3"/>
  <c r="C61" i="4" s="1"/>
  <c r="B25" i="3"/>
  <c r="B61" i="4" s="1"/>
  <c r="E24" i="3"/>
  <c r="E60" i="4" s="1"/>
  <c r="D24" i="3"/>
  <c r="C24" i="3"/>
  <c r="C60" i="4" s="1"/>
  <c r="B24" i="3"/>
  <c r="B60" i="4" s="1"/>
  <c r="E23" i="3"/>
  <c r="E59" i="4" s="1"/>
  <c r="D23" i="3"/>
  <c r="C23" i="3"/>
  <c r="C59" i="4" s="1"/>
  <c r="B23" i="3"/>
  <c r="B59" i="4" s="1"/>
  <c r="E22" i="3"/>
  <c r="E58" i="4" s="1"/>
  <c r="D22" i="3"/>
  <c r="C22" i="3"/>
  <c r="C58" i="4" s="1"/>
  <c r="B22" i="3"/>
  <c r="B58" i="4" s="1"/>
  <c r="E21" i="3"/>
  <c r="E57" i="4" s="1"/>
  <c r="D21" i="3"/>
  <c r="C21" i="3"/>
  <c r="C57" i="4" s="1"/>
  <c r="B21" i="3"/>
  <c r="B57" i="4" s="1"/>
  <c r="E20" i="3"/>
  <c r="E56" i="4" s="1"/>
  <c r="D20" i="3"/>
  <c r="C20" i="3"/>
  <c r="C56" i="4" s="1"/>
  <c r="B20" i="3"/>
  <c r="B56" i="4" s="1"/>
  <c r="E19" i="3"/>
  <c r="E55" i="4" s="1"/>
  <c r="D19" i="3"/>
  <c r="C19" i="3"/>
  <c r="C55" i="4" s="1"/>
  <c r="B19" i="3"/>
  <c r="B55" i="4" s="1"/>
  <c r="E18" i="3"/>
  <c r="E54" i="4" s="1"/>
  <c r="D18" i="3"/>
  <c r="C18" i="3"/>
  <c r="C54" i="4" s="1"/>
  <c r="B18" i="3"/>
  <c r="B54" i="4" s="1"/>
  <c r="E17" i="3"/>
  <c r="E53" i="4" s="1"/>
  <c r="D17" i="3"/>
  <c r="C17" i="3"/>
  <c r="C53" i="4" s="1"/>
  <c r="B17" i="3"/>
  <c r="B53" i="4" s="1"/>
  <c r="E16" i="3"/>
  <c r="E52" i="4" s="1"/>
  <c r="D16" i="3"/>
  <c r="C16" i="3"/>
  <c r="C52" i="4" s="1"/>
  <c r="B16" i="3"/>
  <c r="B52" i="4" s="1"/>
  <c r="E15" i="3"/>
  <c r="E51" i="4" s="1"/>
  <c r="D15" i="3"/>
  <c r="C15" i="3"/>
  <c r="C51" i="4" s="1"/>
  <c r="B15" i="3"/>
  <c r="B51" i="4" s="1"/>
  <c r="E14" i="3"/>
  <c r="E50" i="4" s="1"/>
  <c r="D14" i="3"/>
  <c r="C14" i="3"/>
  <c r="C50" i="4" s="1"/>
  <c r="B14" i="3"/>
  <c r="B50" i="4" s="1"/>
  <c r="E13" i="3"/>
  <c r="E49" i="4" s="1"/>
  <c r="D13" i="3"/>
  <c r="C13" i="3"/>
  <c r="C49" i="4" s="1"/>
  <c r="B13" i="3"/>
  <c r="B49" i="4" s="1"/>
  <c r="E12" i="3"/>
  <c r="E48" i="4" s="1"/>
  <c r="D12" i="3"/>
  <c r="C12" i="3"/>
  <c r="C48" i="4" s="1"/>
  <c r="B12" i="3"/>
  <c r="B48" i="4" s="1"/>
  <c r="E11" i="3"/>
  <c r="E47" i="4" s="1"/>
  <c r="D11" i="3"/>
  <c r="C11" i="3"/>
  <c r="C47" i="4" s="1"/>
  <c r="B11" i="3"/>
  <c r="B47" i="4" s="1"/>
  <c r="E10" i="3"/>
  <c r="E46" i="4" s="1"/>
  <c r="D10" i="3"/>
  <c r="C10" i="3"/>
  <c r="C46" i="4" s="1"/>
  <c r="B10" i="3"/>
  <c r="B46" i="4" s="1"/>
  <c r="E9" i="3"/>
  <c r="E45" i="4" s="1"/>
  <c r="D9" i="3"/>
  <c r="C9" i="3"/>
  <c r="C45" i="4" s="1"/>
  <c r="B9" i="3"/>
  <c r="B45" i="4" s="1"/>
  <c r="E8" i="3"/>
  <c r="E44" i="4" s="1"/>
  <c r="D8" i="3"/>
  <c r="C8" i="3"/>
  <c r="C44" i="4" s="1"/>
  <c r="B8" i="3"/>
  <c r="B44" i="4" s="1"/>
  <c r="E37" i="3"/>
  <c r="E73" i="4" s="1"/>
  <c r="D37" i="3"/>
  <c r="D73" i="4" s="1"/>
  <c r="C37" i="3"/>
  <c r="C73" i="4" s="1"/>
  <c r="B37" i="3"/>
  <c r="E36" i="3"/>
  <c r="E72" i="4" s="1"/>
  <c r="D36" i="3"/>
  <c r="D72" i="4" s="1"/>
  <c r="C36" i="3"/>
  <c r="C72" i="4" s="1"/>
  <c r="B36" i="3"/>
  <c r="E35" i="3"/>
  <c r="E71" i="4" s="1"/>
  <c r="D35" i="3"/>
  <c r="D71" i="4" s="1"/>
  <c r="C35" i="3"/>
  <c r="C71" i="4" s="1"/>
  <c r="B35" i="3"/>
  <c r="E34" i="3"/>
  <c r="E70" i="4" s="1"/>
  <c r="D34" i="3"/>
  <c r="D70" i="4" s="1"/>
  <c r="C34" i="3"/>
  <c r="C70" i="4" s="1"/>
  <c r="B34" i="3"/>
  <c r="E33" i="3"/>
  <c r="E69" i="4" s="1"/>
  <c r="D33" i="3"/>
  <c r="D69" i="4" s="1"/>
  <c r="C33" i="3"/>
  <c r="C69" i="4" s="1"/>
  <c r="B33" i="3"/>
  <c r="E32" i="3"/>
  <c r="E68" i="4" s="1"/>
  <c r="D32" i="3"/>
  <c r="D68" i="4" s="1"/>
  <c r="C32" i="3"/>
  <c r="C68" i="4" s="1"/>
  <c r="B32" i="3"/>
  <c r="E31" i="3"/>
  <c r="E67" i="4" s="1"/>
  <c r="D31" i="3"/>
  <c r="D67" i="4" s="1"/>
  <c r="C31" i="3"/>
  <c r="C67" i="4" s="1"/>
  <c r="B31" i="3"/>
  <c r="E30" i="3"/>
  <c r="E66" i="4" s="1"/>
  <c r="D30" i="3"/>
  <c r="D66" i="4" s="1"/>
  <c r="C30" i="3"/>
  <c r="C66" i="4" s="1"/>
  <c r="B30" i="3"/>
  <c r="E29" i="3"/>
  <c r="E65" i="4" s="1"/>
  <c r="D29" i="3"/>
  <c r="D65" i="4" s="1"/>
  <c r="C29" i="3"/>
  <c r="C65" i="4" s="1"/>
  <c r="B29" i="3"/>
  <c r="E28" i="3"/>
  <c r="E64" i="4" s="1"/>
  <c r="D28" i="3"/>
  <c r="D64" i="4" s="1"/>
  <c r="C28" i="3"/>
  <c r="C64" i="4" s="1"/>
  <c r="B28" i="3"/>
  <c r="B38" i="3"/>
  <c r="B74" i="4" s="1"/>
  <c r="E5" i="3"/>
  <c r="E42" i="4" s="1"/>
  <c r="D5" i="3"/>
  <c r="D42" i="4" s="1"/>
  <c r="D4" i="3"/>
  <c r="D41" i="4" s="1"/>
  <c r="C4" i="3"/>
  <c r="C41" i="4" s="1"/>
  <c r="B4" i="3"/>
  <c r="B41" i="4" s="1"/>
  <c r="F29" i="3" l="1"/>
  <c r="F65" i="4" s="1"/>
  <c r="B65" i="4"/>
  <c r="F33" i="3"/>
  <c r="F69" i="4" s="1"/>
  <c r="B69" i="4"/>
  <c r="D45" i="4"/>
  <c r="F47" i="3"/>
  <c r="F7" i="4" s="1"/>
  <c r="D47" i="4"/>
  <c r="D49" i="4"/>
  <c r="D51" i="4"/>
  <c r="D53" i="4"/>
  <c r="D55" i="4"/>
  <c r="D57" i="4"/>
  <c r="D59" i="4"/>
  <c r="D61" i="4"/>
  <c r="D63" i="4"/>
  <c r="G35" i="3"/>
  <c r="G71" i="4" s="1"/>
  <c r="B71" i="4"/>
  <c r="F28" i="3"/>
  <c r="F64" i="4" s="1"/>
  <c r="B64" i="4"/>
  <c r="F30" i="3"/>
  <c r="F66" i="4" s="1"/>
  <c r="B66" i="4"/>
  <c r="F32" i="3"/>
  <c r="F68" i="4" s="1"/>
  <c r="B68" i="4"/>
  <c r="G34" i="3"/>
  <c r="G70" i="4" s="1"/>
  <c r="B70" i="4"/>
  <c r="F36" i="3"/>
  <c r="F72" i="4" s="1"/>
  <c r="B72" i="4"/>
  <c r="F31" i="3"/>
  <c r="F67" i="4" s="1"/>
  <c r="B67" i="4"/>
  <c r="F37" i="3"/>
  <c r="F73" i="4" s="1"/>
  <c r="B73" i="4"/>
  <c r="D44" i="4"/>
  <c r="F46" i="3"/>
  <c r="F6" i="4" s="1"/>
  <c r="D46" i="4"/>
  <c r="D48" i="4"/>
  <c r="D50" i="4"/>
  <c r="D52" i="4"/>
  <c r="D54" i="4"/>
  <c r="D56" i="4"/>
  <c r="D58" i="4"/>
  <c r="D60" i="4"/>
  <c r="D62" i="4"/>
  <c r="F35" i="3"/>
  <c r="F71" i="4" s="1"/>
  <c r="G9" i="3"/>
  <c r="G45" i="4" s="1"/>
  <c r="N10" i="3"/>
  <c r="N11" i="3"/>
  <c r="F85" i="4" s="1"/>
  <c r="N12" i="3"/>
  <c r="F86" i="4" s="1"/>
  <c r="N20" i="3"/>
  <c r="N34" i="3"/>
  <c r="F108" i="4" s="1"/>
  <c r="O29" i="3"/>
  <c r="G103" i="4" s="1"/>
  <c r="F17" i="3"/>
  <c r="F21" i="3"/>
  <c r="F15" i="3"/>
  <c r="F25" i="3"/>
  <c r="F61" i="4" s="1"/>
  <c r="L38" i="3"/>
  <c r="D112" i="4" s="1"/>
  <c r="N33" i="3"/>
  <c r="F107" i="4" s="1"/>
  <c r="N16" i="3"/>
  <c r="N24" i="3"/>
  <c r="F13" i="3"/>
  <c r="F23" i="3"/>
  <c r="F59" i="4" s="1"/>
  <c r="G37" i="3"/>
  <c r="G73" i="4" s="1"/>
  <c r="G29" i="3"/>
  <c r="G65" i="4" s="1"/>
  <c r="M38" i="3"/>
  <c r="E112" i="4" s="1"/>
  <c r="N13" i="3"/>
  <c r="N25" i="3"/>
  <c r="F11" i="3"/>
  <c r="F49" i="3" s="1"/>
  <c r="F9" i="4" s="1"/>
  <c r="F8" i="3"/>
  <c r="F44" i="4" s="1"/>
  <c r="F12" i="3"/>
  <c r="F14" i="3"/>
  <c r="F16" i="3"/>
  <c r="F18" i="3"/>
  <c r="F54" i="4" s="1"/>
  <c r="F20" i="3"/>
  <c r="F56" i="4" s="1"/>
  <c r="F22" i="3"/>
  <c r="D88" i="3" s="1"/>
  <c r="F24" i="3"/>
  <c r="F62" i="3" s="1"/>
  <c r="F22" i="4" s="1"/>
  <c r="F10" i="3"/>
  <c r="E38" i="3"/>
  <c r="E74" i="4" s="1"/>
  <c r="F19" i="3"/>
  <c r="F55" i="4" s="1"/>
  <c r="D38" i="3"/>
  <c r="D74" i="4" s="1"/>
  <c r="F27" i="3"/>
  <c r="F9" i="3"/>
  <c r="F45" i="4" s="1"/>
  <c r="F26" i="3"/>
  <c r="F62" i="4" s="1"/>
  <c r="F34" i="3"/>
  <c r="F70" i="4" s="1"/>
  <c r="G28" i="3"/>
  <c r="G64" i="4" s="1"/>
  <c r="G36" i="3"/>
  <c r="G72" i="4" s="1"/>
  <c r="N17" i="3"/>
  <c r="N21" i="3"/>
  <c r="G30" i="3"/>
  <c r="G66" i="4" s="1"/>
  <c r="G31" i="3"/>
  <c r="G67" i="4" s="1"/>
  <c r="G8" i="3"/>
  <c r="G44" i="4" s="1"/>
  <c r="G32" i="3"/>
  <c r="G68" i="4" s="1"/>
  <c r="G33" i="3"/>
  <c r="G69" i="4" s="1"/>
  <c r="N15" i="3"/>
  <c r="N19" i="3"/>
  <c r="N9" i="3"/>
  <c r="N14" i="3"/>
  <c r="N18" i="3"/>
  <c r="N22" i="3"/>
  <c r="N26" i="3"/>
  <c r="N8" i="3"/>
  <c r="F82" i="4" s="1"/>
  <c r="O30" i="3"/>
  <c r="G104" i="4" s="1"/>
  <c r="N37" i="3"/>
  <c r="F111" i="4" s="1"/>
  <c r="O12" i="3"/>
  <c r="G86" i="4" s="1"/>
  <c r="N36" i="3"/>
  <c r="F110" i="4" s="1"/>
  <c r="N31" i="3"/>
  <c r="F105" i="4" s="1"/>
  <c r="N23" i="3"/>
  <c r="N27" i="3"/>
  <c r="O35" i="3"/>
  <c r="G109" i="4" s="1"/>
  <c r="F51" i="3" l="1"/>
  <c r="F11" i="4" s="1"/>
  <c r="O18" i="3"/>
  <c r="G92" i="4" s="1"/>
  <c r="F92" i="4"/>
  <c r="O13" i="3"/>
  <c r="G87" i="4" s="1"/>
  <c r="F87" i="4"/>
  <c r="O20" i="3"/>
  <c r="G94" i="4" s="1"/>
  <c r="F94" i="4"/>
  <c r="O26" i="3"/>
  <c r="G100" i="4" s="1"/>
  <c r="F100" i="4"/>
  <c r="O24" i="3"/>
  <c r="G98" i="4" s="1"/>
  <c r="F98" i="4"/>
  <c r="O14" i="3"/>
  <c r="G88" i="4" s="1"/>
  <c r="F88" i="4"/>
  <c r="F60" i="3"/>
  <c r="F20" i="4" s="1"/>
  <c r="O22" i="3"/>
  <c r="G96" i="4" s="1"/>
  <c r="F96" i="4"/>
  <c r="O25" i="3"/>
  <c r="G99" i="4" s="1"/>
  <c r="F99" i="4"/>
  <c r="O16" i="3"/>
  <c r="G90" i="4" s="1"/>
  <c r="F90" i="4"/>
  <c r="O21" i="3"/>
  <c r="G95" i="4" s="1"/>
  <c r="F95" i="4"/>
  <c r="O19" i="3"/>
  <c r="G93" i="4" s="1"/>
  <c r="F93" i="4"/>
  <c r="F52" i="3"/>
  <c r="F12" i="4" s="1"/>
  <c r="F53" i="3"/>
  <c r="F13" i="4" s="1"/>
  <c r="O10" i="3"/>
  <c r="G84" i="4" s="1"/>
  <c r="F84" i="4"/>
  <c r="D89" i="3"/>
  <c r="O27" i="3"/>
  <c r="G101" i="4" s="1"/>
  <c r="F101" i="4"/>
  <c r="O23" i="3"/>
  <c r="G97" i="4" s="1"/>
  <c r="F97" i="4"/>
  <c r="O9" i="3"/>
  <c r="G83" i="4" s="1"/>
  <c r="F83" i="4"/>
  <c r="O17" i="3"/>
  <c r="G91" i="4" s="1"/>
  <c r="F91" i="4"/>
  <c r="O15" i="3"/>
  <c r="G89" i="4" s="1"/>
  <c r="F89" i="4"/>
  <c r="G27" i="3"/>
  <c r="G63" i="4" s="1"/>
  <c r="F63" i="4"/>
  <c r="G16" i="3"/>
  <c r="G52" i="4" s="1"/>
  <c r="F52" i="4"/>
  <c r="F48" i="3"/>
  <c r="O11" i="3"/>
  <c r="G85" i="4" s="1"/>
  <c r="G12" i="3"/>
  <c r="G48" i="4" s="1"/>
  <c r="F48" i="4"/>
  <c r="G21" i="3"/>
  <c r="G57" i="4" s="1"/>
  <c r="F57" i="4"/>
  <c r="F58" i="3"/>
  <c r="F18" i="4" s="1"/>
  <c r="F63" i="3"/>
  <c r="F23" i="4" s="1"/>
  <c r="G15" i="3"/>
  <c r="G51" i="4" s="1"/>
  <c r="F51" i="4"/>
  <c r="G24" i="3"/>
  <c r="G60" i="4" s="1"/>
  <c r="F60" i="4"/>
  <c r="G11" i="3"/>
  <c r="G47" i="4" s="1"/>
  <c r="F47" i="4"/>
  <c r="G14" i="3"/>
  <c r="G50" i="4" s="1"/>
  <c r="F50" i="4"/>
  <c r="G13" i="3"/>
  <c r="G49" i="4" s="1"/>
  <c r="F49" i="4"/>
  <c r="G22" i="3"/>
  <c r="G58" i="4" s="1"/>
  <c r="F58" i="4"/>
  <c r="F64" i="3"/>
  <c r="F24" i="4" s="1"/>
  <c r="F56" i="3"/>
  <c r="F16" i="4" s="1"/>
  <c r="G25" i="3"/>
  <c r="G61" i="4" s="1"/>
  <c r="G10" i="3"/>
  <c r="G46" i="4" s="1"/>
  <c r="F46" i="4"/>
  <c r="G17" i="3"/>
  <c r="G53" i="4" s="1"/>
  <c r="F53" i="4"/>
  <c r="F57" i="3"/>
  <c r="F17" i="4" s="1"/>
  <c r="F50" i="3"/>
  <c r="F10" i="4" s="1"/>
  <c r="F61" i="3"/>
  <c r="F21" i="4" s="1"/>
  <c r="F55" i="3"/>
  <c r="F15" i="4" s="1"/>
  <c r="F54" i="3"/>
  <c r="F14" i="4" s="1"/>
  <c r="F65" i="3"/>
  <c r="F25" i="4" s="1"/>
  <c r="F59" i="3"/>
  <c r="F19" i="4" s="1"/>
  <c r="G23" i="3"/>
  <c r="G59" i="4" s="1"/>
  <c r="G19" i="3"/>
  <c r="G55" i="4" s="1"/>
  <c r="G18" i="3"/>
  <c r="G54" i="4" s="1"/>
  <c r="G26" i="3"/>
  <c r="G62" i="4" s="1"/>
  <c r="F38" i="3"/>
  <c r="G20" i="3"/>
  <c r="G56" i="4" s="1"/>
  <c r="O8" i="3"/>
  <c r="G82" i="4" s="1"/>
  <c r="N38" i="3"/>
  <c r="E51" i="3" l="1"/>
  <c r="E11" i="4" s="1"/>
  <c r="F112" i="4"/>
  <c r="E48" i="3"/>
  <c r="E8" i="4" s="1"/>
  <c r="E56" i="3"/>
  <c r="E16" i="4" s="1"/>
  <c r="D84" i="3"/>
  <c r="E65" i="3"/>
  <c r="E25" i="4" s="1"/>
  <c r="E58" i="3"/>
  <c r="E18" i="4" s="1"/>
  <c r="E54" i="3"/>
  <c r="E14" i="4" s="1"/>
  <c r="E55" i="3"/>
  <c r="E15" i="4" s="1"/>
  <c r="E63" i="3"/>
  <c r="E23" i="4" s="1"/>
  <c r="E62" i="3"/>
  <c r="E22" i="4" s="1"/>
  <c r="D85" i="3"/>
  <c r="E64" i="3"/>
  <c r="E24" i="4" s="1"/>
  <c r="E61" i="3"/>
  <c r="E21" i="4" s="1"/>
  <c r="E47" i="3"/>
  <c r="E7" i="4" s="1"/>
  <c r="F8" i="4"/>
  <c r="F76" i="3"/>
  <c r="F36" i="4" s="1"/>
  <c r="E57" i="3"/>
  <c r="E17" i="4" s="1"/>
  <c r="G38" i="3"/>
  <c r="G74" i="4" s="1"/>
  <c r="F74" i="4"/>
  <c r="E52" i="3"/>
  <c r="E12" i="4" s="1"/>
  <c r="E46" i="3"/>
  <c r="E49" i="3"/>
  <c r="E9" i="4" s="1"/>
  <c r="E60" i="3"/>
  <c r="E20" i="4" s="1"/>
  <c r="E53" i="3"/>
  <c r="E13" i="4" s="1"/>
  <c r="E59" i="3"/>
  <c r="E19" i="4" s="1"/>
  <c r="E50" i="3"/>
  <c r="E10" i="4" s="1"/>
  <c r="O38" i="3"/>
  <c r="G112" i="4" s="1"/>
  <c r="D46" i="3"/>
  <c r="D48" i="3"/>
  <c r="D60" i="3"/>
  <c r="D57" i="3"/>
  <c r="D50" i="3"/>
  <c r="D62" i="3"/>
  <c r="D59" i="3"/>
  <c r="D52" i="3"/>
  <c r="D64" i="3"/>
  <c r="D61" i="3"/>
  <c r="D54" i="3"/>
  <c r="D47" i="3"/>
  <c r="D63" i="3"/>
  <c r="D56" i="3"/>
  <c r="D65" i="3"/>
  <c r="D49" i="3"/>
  <c r="D58" i="3"/>
  <c r="D51" i="3"/>
  <c r="D53" i="3"/>
  <c r="D81" i="3"/>
  <c r="D55" i="3"/>
  <c r="D80" i="3"/>
  <c r="C4" i="2"/>
  <c r="M40" i="2"/>
  <c r="L40" i="2"/>
  <c r="M8" i="2"/>
  <c r="L8" i="2"/>
  <c r="K8" i="2"/>
  <c r="J8" i="2"/>
  <c r="E6" i="2"/>
  <c r="H8" i="2"/>
  <c r="G8" i="2"/>
  <c r="F8" i="2"/>
  <c r="E8" i="2"/>
  <c r="B2" i="4" l="1"/>
  <c r="B41" i="3"/>
  <c r="D16" i="4"/>
  <c r="G56" i="3"/>
  <c r="G16" i="4" s="1"/>
  <c r="D22" i="4"/>
  <c r="G62" i="3"/>
  <c r="G22" i="4" s="1"/>
  <c r="G64" i="3"/>
  <c r="G24" i="4" s="1"/>
  <c r="D24" i="4"/>
  <c r="D6" i="4"/>
  <c r="G46" i="3"/>
  <c r="G6" i="4" s="1"/>
  <c r="D12" i="4"/>
  <c r="G52" i="3"/>
  <c r="G12" i="4" s="1"/>
  <c r="G59" i="3"/>
  <c r="G19" i="4" s="1"/>
  <c r="D19" i="4"/>
  <c r="G55" i="3"/>
  <c r="G15" i="4" s="1"/>
  <c r="D15" i="4"/>
  <c r="G63" i="3"/>
  <c r="G23" i="4" s="1"/>
  <c r="D23" i="4"/>
  <c r="D10" i="4"/>
  <c r="G50" i="3"/>
  <c r="G10" i="4" s="1"/>
  <c r="D18" i="4"/>
  <c r="G58" i="3"/>
  <c r="G18" i="4" s="1"/>
  <c r="D9" i="4"/>
  <c r="G49" i="3"/>
  <c r="G9" i="4" s="1"/>
  <c r="D25" i="4"/>
  <c r="G65" i="3"/>
  <c r="G25" i="4" s="1"/>
  <c r="D13" i="4"/>
  <c r="G53" i="3"/>
  <c r="G13" i="4" s="1"/>
  <c r="D14" i="4"/>
  <c r="G54" i="3"/>
  <c r="G14" i="4" s="1"/>
  <c r="D20" i="4"/>
  <c r="G60" i="3"/>
  <c r="G20" i="4" s="1"/>
  <c r="G47" i="3"/>
  <c r="G7" i="4" s="1"/>
  <c r="D7" i="4"/>
  <c r="D17" i="4"/>
  <c r="G57" i="3"/>
  <c r="G17" i="4" s="1"/>
  <c r="G51" i="3"/>
  <c r="G11" i="4" s="1"/>
  <c r="D11" i="4"/>
  <c r="D21" i="4"/>
  <c r="G61" i="3"/>
  <c r="G21" i="4" s="1"/>
  <c r="D8" i="4"/>
  <c r="G48" i="3"/>
  <c r="G8" i="4" s="1"/>
  <c r="E6" i="4"/>
  <c r="E76" i="3"/>
  <c r="E36" i="4" s="1"/>
  <c r="D76" i="3"/>
  <c r="D36" i="4" s="1"/>
  <c r="H40" i="2"/>
  <c r="G40" i="2"/>
  <c r="G76" i="3" l="1"/>
  <c r="G36" i="4" s="1"/>
</calcChain>
</file>

<file path=xl/sharedStrings.xml><?xml version="1.0" encoding="utf-8"?>
<sst xmlns="http://schemas.openxmlformats.org/spreadsheetml/2006/main" count="112" uniqueCount="77">
  <si>
    <t>Contents</t>
  </si>
  <si>
    <t>Inputs and Procedures</t>
  </si>
  <si>
    <t>The following values are entered on the Input worksheet.</t>
  </si>
  <si>
    <r>
      <t xml:space="preserve">(2) </t>
    </r>
    <r>
      <rPr>
        <b/>
        <sz val="12"/>
        <color theme="1"/>
        <rFont val="Calibri"/>
        <family val="2"/>
        <scheme val="minor"/>
      </rPr>
      <t>Reference Area</t>
    </r>
    <r>
      <rPr>
        <sz val="12"/>
        <color theme="1"/>
        <rFont val="Calibri"/>
        <family val="2"/>
        <scheme val="minor"/>
      </rPr>
      <t>, the reference area name.</t>
    </r>
  </si>
  <si>
    <t>Outputs</t>
  </si>
  <si>
    <t>Label =</t>
  </si>
  <si>
    <t>Variable =</t>
  </si>
  <si>
    <t>Variable Label =</t>
  </si>
  <si>
    <t>Variable Code =</t>
  </si>
  <si>
    <t>First Year =</t>
  </si>
  <si>
    <t>Second Year =</t>
  </si>
  <si>
    <t xml:space="preserve">Decatur </t>
  </si>
  <si>
    <t>Employment</t>
  </si>
  <si>
    <t>NAICS Sector</t>
  </si>
  <si>
    <t>(1)</t>
  </si>
  <si>
    <t>(2)</t>
  </si>
  <si>
    <t>(3)</t>
  </si>
  <si>
    <t>Total</t>
  </si>
  <si>
    <t>NAICS Code</t>
  </si>
  <si>
    <t>(4)</t>
  </si>
  <si>
    <t>---</t>
  </si>
  <si>
    <t>Agriculture, Forstery, Fishing and Hunting</t>
  </si>
  <si>
    <t>Mining, Quarrying, and Oil and Gas Extraction</t>
  </si>
  <si>
    <t>Utilties</t>
  </si>
  <si>
    <t>Construction</t>
  </si>
  <si>
    <t>Manufacturing</t>
  </si>
  <si>
    <t>Wholesale Trade</t>
  </si>
  <si>
    <t>Retail Trade</t>
  </si>
  <si>
    <t>Transportation and Warehousing</t>
  </si>
  <si>
    <t xml:space="preserve">Information </t>
  </si>
  <si>
    <t>Finance and Insurance</t>
  </si>
  <si>
    <t>Real Estate and Rental and Leasing</t>
  </si>
  <si>
    <t>Professional, Scientific, and Technical Services</t>
  </si>
  <si>
    <t>Management of Companies and Enterprises</t>
  </si>
  <si>
    <t>Administrative and Support Services</t>
  </si>
  <si>
    <t>Educational Services</t>
  </si>
  <si>
    <t>Health Care and Social Assistance</t>
  </si>
  <si>
    <t>Arts, Entertainment, and Recreation</t>
  </si>
  <si>
    <t>Accomodation and Food Services</t>
  </si>
  <si>
    <t>Other Services (except Public Administration)</t>
  </si>
  <si>
    <t>Industries not classified</t>
  </si>
  <si>
    <t>Change</t>
  </si>
  <si>
    <t xml:space="preserve">Number </t>
  </si>
  <si>
    <t>Percent</t>
  </si>
  <si>
    <t>Reference Shift</t>
  </si>
  <si>
    <t>Industry Mix</t>
  </si>
  <si>
    <t>Local Shift</t>
  </si>
  <si>
    <t>(5)</t>
  </si>
  <si>
    <t>(6)</t>
  </si>
  <si>
    <t>Total Change</t>
  </si>
  <si>
    <t xml:space="preserve">= </t>
  </si>
  <si>
    <t>Δ</t>
  </si>
  <si>
    <t>i</t>
  </si>
  <si>
    <t xml:space="preserve">The Shift-Share Analysis workbook has four worksheets: </t>
  </si>
  <si>
    <r>
      <t xml:space="preserve">(1) </t>
    </r>
    <r>
      <rPr>
        <b/>
        <sz val="12"/>
        <color theme="1"/>
        <rFont val="Calibri"/>
        <family val="2"/>
        <scheme val="minor"/>
      </rPr>
      <t>Documentation</t>
    </r>
    <r>
      <rPr>
        <sz val="12"/>
        <color theme="1"/>
        <rFont val="Calibri"/>
        <family val="2"/>
        <scheme val="minor"/>
      </rPr>
      <t xml:space="preserve"> describes the Shift-Share Analysis workbook, procedures for using it, the required inputs, and the outputs. </t>
    </r>
  </si>
  <si>
    <r>
      <t xml:space="preserve">(2) </t>
    </r>
    <r>
      <rPr>
        <b/>
        <sz val="12"/>
        <color theme="1"/>
        <rFont val="Calibri"/>
        <family val="2"/>
        <scheme val="minor"/>
      </rPr>
      <t>Input</t>
    </r>
    <r>
      <rPr>
        <sz val="12"/>
        <color theme="1"/>
        <rFont val="Calibri"/>
        <family val="2"/>
        <scheme val="minor"/>
      </rPr>
      <t xml:space="preserve"> is used to enter the shift-share analysis parameters and observed data. Portions of the worksheet are projected and cannot be modified by users.</t>
    </r>
  </si>
  <si>
    <r>
      <t xml:space="preserve">(3) </t>
    </r>
    <r>
      <rPr>
        <b/>
        <sz val="12"/>
        <color theme="1"/>
        <rFont val="Calibri"/>
        <family val="2"/>
        <scheme val="minor"/>
      </rPr>
      <t>Calculation</t>
    </r>
    <r>
      <rPr>
        <sz val="12"/>
        <color theme="1"/>
        <rFont val="Calibri"/>
        <family val="2"/>
        <scheme val="minor"/>
      </rPr>
      <t xml:space="preserve"> computes the shift-share analysis components. The worksheet is protected and cannot be modified by users. </t>
    </r>
  </si>
  <si>
    <t>Reference Area =</t>
  </si>
  <si>
    <t>United States</t>
  </si>
  <si>
    <t xml:space="preserve">The Input worksheet is used to enter seven parameters and the required study area and reference area data. The data are entered in the cells highlighted in blue. The other cells are locked and cannot be modified by the user. </t>
  </si>
  <si>
    <t>Study Area =</t>
  </si>
  <si>
    <r>
      <t xml:space="preserve">(1) </t>
    </r>
    <r>
      <rPr>
        <b/>
        <sz val="12"/>
        <color theme="1"/>
        <rFont val="Calibri"/>
        <family val="2"/>
        <scheme val="minor"/>
      </rPr>
      <t>Study Area</t>
    </r>
    <r>
      <rPr>
        <sz val="12"/>
        <color theme="1"/>
        <rFont val="Calibri"/>
        <family val="2"/>
        <scheme val="minor"/>
      </rPr>
      <t>, the study area name.</t>
    </r>
  </si>
  <si>
    <t>After entering the parameter values, users should clear the other blue cells and enter the required study area and reference area data for the first and second analysis years.</t>
  </si>
  <si>
    <t>The second table reports: (1)  the observed analysis area data in the first and second analysis years; and (2) the observed analysis area changes between the first and second analysis years.</t>
  </si>
  <si>
    <t>The first table reports the Reference Shift, Industry Mix, and Local Shift components of the observed changes between the first and second analysis year.</t>
  </si>
  <si>
    <t>The third table reports: (1)  the observed reference area data in the first and second analysis years; and (2) the observed reference area changes between the first and second analysis years.</t>
  </si>
  <si>
    <t xml:space="preserve">The Output worksheet contains three tables. The table cells are locked and cannot be changed; the rest of the worksheet is not protected. </t>
  </si>
  <si>
    <r>
      <t xml:space="preserve">The Shift-Share Analysis workbook implements the shift-share analysis method described in pages 146 through 151 of Richard E. Klosterman, Kerry Brooks, Joshua Drucker, Edward Feser, and Henry Renski. </t>
    </r>
    <r>
      <rPr>
        <i/>
        <sz val="12"/>
        <color theme="1"/>
        <rFont val="Calibri"/>
        <family val="2"/>
        <scheme val="minor"/>
      </rPr>
      <t xml:space="preserve">Planning Support Methods: Urban and Regional Analysis and Projection </t>
    </r>
    <r>
      <rPr>
        <sz val="12"/>
        <color theme="1"/>
        <rFont val="Calibri"/>
        <family val="2"/>
        <scheme val="minor"/>
      </rPr>
      <t>(Rowman and Littlefield: 2018)</t>
    </r>
    <r>
      <rPr>
        <i/>
        <sz val="12"/>
        <color theme="1"/>
        <rFont val="Calibri"/>
        <family val="2"/>
        <scheme val="minor"/>
      </rPr>
      <t xml:space="preserve">. </t>
    </r>
    <r>
      <rPr>
        <sz val="12"/>
        <color theme="1"/>
        <rFont val="Calibri"/>
        <family val="2"/>
        <scheme val="minor"/>
      </rPr>
      <t xml:space="preserve">The workbook is distributed with employment data for the City of Decatur and the United States that are used in that section of the </t>
    </r>
    <r>
      <rPr>
        <i/>
        <sz val="12"/>
        <color theme="1"/>
        <rFont val="Calibri"/>
        <family val="2"/>
        <scheme val="minor"/>
      </rPr>
      <t>Planning Support Methods</t>
    </r>
    <r>
      <rPr>
        <sz val="12"/>
        <color theme="1"/>
        <rFont val="Calibri"/>
        <family val="2"/>
        <scheme val="minor"/>
      </rPr>
      <t xml:space="preserve"> text. </t>
    </r>
  </si>
  <si>
    <t>Shift-share analysis is generally used to analyze employment and occupational changes. However, it is also applicable to any changes in a local area and an appropriate reference area that can be disaggregated into three mutually exclusive and exhaustive shift-share components. Planning examples include analyzing the population divided by race or ethnicity, the distribution of income or wealth by quantiles, agricultural production by commodity, land uses by type, and travel by mode in a city, county, statistical area, or state.</t>
  </si>
  <si>
    <r>
      <t>(3)</t>
    </r>
    <r>
      <rPr>
        <b/>
        <sz val="12"/>
        <color theme="1"/>
        <rFont val="Calibri"/>
        <family val="2"/>
        <scheme val="minor"/>
      </rPr>
      <t xml:space="preserve"> Variable</t>
    </r>
    <r>
      <rPr>
        <sz val="12"/>
        <color theme="1"/>
        <rFont val="Calibri"/>
        <family val="2"/>
        <scheme val="minor"/>
      </rPr>
      <t>, the analysis variable.</t>
    </r>
  </si>
  <si>
    <r>
      <t xml:space="preserve">(4) </t>
    </r>
    <r>
      <rPr>
        <b/>
        <sz val="12"/>
        <color theme="1"/>
        <rFont val="Calibri"/>
        <family val="2"/>
        <scheme val="minor"/>
      </rPr>
      <t>Variable Label</t>
    </r>
    <r>
      <rPr>
        <sz val="12"/>
        <color theme="1"/>
        <rFont val="Calibri"/>
        <family val="2"/>
        <scheme val="minor"/>
      </rPr>
      <t>, the variable labels heading.</t>
    </r>
  </si>
  <si>
    <r>
      <t xml:space="preserve">(5) </t>
    </r>
    <r>
      <rPr>
        <b/>
        <sz val="12"/>
        <color theme="1"/>
        <rFont val="Calibri"/>
        <family val="2"/>
        <scheme val="minor"/>
      </rPr>
      <t>Variable Code</t>
    </r>
    <r>
      <rPr>
        <sz val="12"/>
        <color theme="1"/>
        <rFont val="Calibri"/>
        <family val="2"/>
        <scheme val="minor"/>
      </rPr>
      <t>, the variable codes heading.</t>
    </r>
  </si>
  <si>
    <r>
      <t>(6</t>
    </r>
    <r>
      <rPr>
        <b/>
        <sz val="12"/>
        <color theme="1"/>
        <rFont val="Calibri"/>
        <family val="2"/>
        <scheme val="minor"/>
      </rPr>
      <t>) First Year</t>
    </r>
    <r>
      <rPr>
        <sz val="12"/>
        <color theme="1"/>
        <rFont val="Calibri"/>
        <family val="2"/>
        <scheme val="minor"/>
      </rPr>
      <t>, the first analysis year.</t>
    </r>
  </si>
  <si>
    <r>
      <t xml:space="preserve">(7) </t>
    </r>
    <r>
      <rPr>
        <b/>
        <sz val="12"/>
        <color theme="1"/>
        <rFont val="Calibri"/>
        <family val="2"/>
        <scheme val="minor"/>
      </rPr>
      <t>Second Year</t>
    </r>
    <r>
      <rPr>
        <sz val="12"/>
        <color theme="1"/>
        <rFont val="Calibri"/>
        <family val="2"/>
        <scheme val="minor"/>
      </rPr>
      <t>, the second analysis year.</t>
    </r>
  </si>
  <si>
    <t>The parameter values define the label displayed at the top of the Input and Output worksheets and the column headings for the Input, Computation, and Output worksheet tables.</t>
  </si>
  <si>
    <r>
      <t xml:space="preserve">(4) </t>
    </r>
    <r>
      <rPr>
        <b/>
        <sz val="12"/>
        <color theme="1"/>
        <rFont val="Calibri"/>
        <family val="2"/>
        <scheme val="minor"/>
      </rPr>
      <t>Output</t>
    </r>
    <r>
      <rPr>
        <sz val="12"/>
        <color theme="1"/>
        <rFont val="Calibri"/>
        <family val="2"/>
        <scheme val="minor"/>
      </rPr>
      <t xml:space="preserve"> reports the observed data and the three shift-share components. The output tables are protected and cannot be modified by users.</t>
    </r>
  </si>
  <si>
    <t>Shift-Share Analysis_1.01.xlsx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</si>
</sst>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6" x14ac:knownFonts="1">
    <font>
      <sz val="11"/>
      <color theme="1"/>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i/>
      <sz val="12"/>
      <color theme="1"/>
      <name val="Calibri"/>
      <family val="2"/>
      <scheme val="minor"/>
    </font>
    <font>
      <sz val="11"/>
      <color theme="1"/>
      <name val="Calibri"/>
      <family val="2"/>
    </font>
  </fonts>
  <fills count="3">
    <fill>
      <patternFill patternType="none"/>
    </fill>
    <fill>
      <patternFill patternType="gray125"/>
    </fill>
    <fill>
      <patternFill patternType="solid">
        <fgColor theme="3" tint="0.79998168889431442"/>
        <bgColor indexed="64"/>
      </patternFill>
    </fill>
  </fills>
  <borders count="40">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medium">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auto="1"/>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auto="1"/>
      </top>
      <bottom/>
      <diagonal/>
    </border>
    <border>
      <left/>
      <right style="medium">
        <color auto="1"/>
      </right>
      <top style="medium">
        <color auto="1"/>
      </top>
      <bottom/>
      <diagonal/>
    </border>
    <border>
      <left style="thin">
        <color indexed="64"/>
      </left>
      <right/>
      <top style="medium">
        <color auto="1"/>
      </top>
      <bottom style="thin">
        <color indexed="64"/>
      </bottom>
      <diagonal/>
    </border>
    <border>
      <left/>
      <right style="thin">
        <color indexed="64"/>
      </right>
      <top style="medium">
        <color auto="1"/>
      </top>
      <bottom style="thin">
        <color indexed="64"/>
      </bottom>
      <diagonal/>
    </border>
    <border>
      <left/>
      <right style="medium">
        <color auto="1"/>
      </right>
      <top style="medium">
        <color auto="1"/>
      </top>
      <bottom style="thin">
        <color indexed="64"/>
      </bottom>
      <diagonal/>
    </border>
  </borders>
  <cellStyleXfs count="1">
    <xf numFmtId="0" fontId="0" fillId="0" borderId="0"/>
  </cellStyleXfs>
  <cellXfs count="131">
    <xf numFmtId="0" fontId="0" fillId="0" borderId="0" xfId="0"/>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horizontal="right"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quotePrefix="1" applyFont="1" applyAlignment="1">
      <alignment horizontal="left" vertical="center" wrapText="1"/>
    </xf>
    <xf numFmtId="0" fontId="0" fillId="0" borderId="0" xfId="0" applyBorder="1" applyAlignment="1">
      <alignment horizontal="center"/>
    </xf>
    <xf numFmtId="1" fontId="0" fillId="2" borderId="14" xfId="0" applyNumberFormat="1" applyFill="1" applyBorder="1" applyAlignment="1" applyProtection="1">
      <alignment horizontal="center"/>
      <protection locked="0"/>
    </xf>
    <xf numFmtId="0" fontId="0" fillId="2" borderId="9" xfId="0" applyFill="1" applyBorder="1" applyAlignment="1" applyProtection="1">
      <alignment horizontal="center"/>
      <protection locked="0"/>
    </xf>
    <xf numFmtId="0" fontId="0" fillId="0" borderId="0" xfId="0" applyBorder="1" applyAlignment="1"/>
    <xf numFmtId="0" fontId="0" fillId="0" borderId="12" xfId="0" quotePrefix="1" applyBorder="1" applyAlignment="1">
      <alignment horizontal="center"/>
    </xf>
    <xf numFmtId="1" fontId="0" fillId="2" borderId="9" xfId="0" applyNumberFormat="1" applyFill="1" applyBorder="1" applyAlignment="1" applyProtection="1">
      <alignment horizontal="center"/>
      <protection locked="0"/>
    </xf>
    <xf numFmtId="3" fontId="0" fillId="2" borderId="15" xfId="0" applyNumberFormat="1" applyFill="1" applyBorder="1" applyAlignment="1" applyProtection="1">
      <alignment horizontal="right"/>
      <protection locked="0"/>
    </xf>
    <xf numFmtId="3" fontId="0" fillId="2" borderId="10" xfId="0" applyNumberFormat="1" applyFill="1" applyBorder="1" applyAlignment="1" applyProtection="1">
      <alignment horizontal="right"/>
      <protection locked="0"/>
    </xf>
    <xf numFmtId="3" fontId="0" fillId="2" borderId="16" xfId="0" applyNumberFormat="1" applyFill="1" applyBorder="1" applyAlignment="1" applyProtection="1">
      <alignment horizontal="right"/>
      <protection locked="0"/>
    </xf>
    <xf numFmtId="3" fontId="0" fillId="2" borderId="17" xfId="0" applyNumberFormat="1" applyFill="1" applyBorder="1" applyAlignment="1" applyProtection="1">
      <alignment horizontal="right"/>
      <protection locked="0"/>
    </xf>
    <xf numFmtId="3" fontId="0" fillId="2" borderId="17" xfId="0" quotePrefix="1" applyNumberFormat="1" applyFill="1" applyBorder="1" applyAlignment="1" applyProtection="1">
      <alignment horizontal="right"/>
      <protection locked="0"/>
    </xf>
    <xf numFmtId="0" fontId="0" fillId="0" borderId="15" xfId="0" applyBorder="1" applyAlignment="1">
      <alignment horizontal="center"/>
    </xf>
    <xf numFmtId="0" fontId="0" fillId="0" borderId="24" xfId="0" applyBorder="1" applyAlignment="1">
      <alignment horizontal="centerContinuous"/>
    </xf>
    <xf numFmtId="0" fontId="0" fillId="0" borderId="25" xfId="0" applyBorder="1" applyAlignment="1">
      <alignment horizontal="centerContinuous"/>
    </xf>
    <xf numFmtId="0" fontId="0" fillId="0" borderId="26" xfId="0" applyBorder="1"/>
    <xf numFmtId="0" fontId="0" fillId="0" borderId="26" xfId="0" applyBorder="1" applyAlignment="1">
      <alignment horizontal="center"/>
    </xf>
    <xf numFmtId="3" fontId="0" fillId="0" borderId="15" xfId="0" applyNumberFormat="1" applyBorder="1"/>
    <xf numFmtId="0" fontId="0" fillId="0" borderId="16" xfId="0" applyBorder="1" applyAlignment="1">
      <alignment horizontal="center"/>
    </xf>
    <xf numFmtId="0" fontId="0" fillId="0" borderId="16" xfId="0" applyBorder="1"/>
    <xf numFmtId="3" fontId="0" fillId="0" borderId="16" xfId="0" applyNumberFormat="1" applyBorder="1"/>
    <xf numFmtId="164" fontId="0" fillId="0" borderId="16" xfId="0" applyNumberFormat="1" applyBorder="1" applyAlignment="1">
      <alignment horizontal="right"/>
    </xf>
    <xf numFmtId="164" fontId="0" fillId="0" borderId="16" xfId="0" applyNumberFormat="1" applyBorder="1"/>
    <xf numFmtId="3" fontId="0" fillId="0" borderId="26" xfId="0" applyNumberFormat="1" applyBorder="1"/>
    <xf numFmtId="3" fontId="0" fillId="0" borderId="12" xfId="0" applyNumberFormat="1" applyBorder="1"/>
    <xf numFmtId="164" fontId="0" fillId="0" borderId="12" xfId="0" applyNumberFormat="1" applyBorder="1"/>
    <xf numFmtId="1" fontId="0" fillId="0" borderId="16" xfId="0" applyNumberFormat="1" applyBorder="1" applyAlignment="1">
      <alignment horizontal="center"/>
    </xf>
    <xf numFmtId="1" fontId="0" fillId="0" borderId="16" xfId="0" applyNumberFormat="1" applyBorder="1" applyAlignment="1">
      <alignment horizontal="left"/>
    </xf>
    <xf numFmtId="1" fontId="0" fillId="0" borderId="27" xfId="0" applyNumberFormat="1" applyBorder="1" applyAlignment="1">
      <alignment horizontal="center"/>
    </xf>
    <xf numFmtId="1" fontId="0" fillId="0" borderId="27" xfId="0" applyNumberFormat="1" applyBorder="1" applyAlignment="1">
      <alignment horizontal="left"/>
    </xf>
    <xf numFmtId="3" fontId="0" fillId="0" borderId="27" xfId="0" applyNumberFormat="1" applyBorder="1"/>
    <xf numFmtId="164" fontId="0" fillId="0" borderId="27" xfId="0" applyNumberFormat="1" applyBorder="1"/>
    <xf numFmtId="3" fontId="0" fillId="0" borderId="16" xfId="0" applyNumberFormat="1" applyBorder="1" applyAlignment="1">
      <alignment horizontal="right"/>
    </xf>
    <xf numFmtId="1" fontId="0" fillId="0" borderId="12" xfId="0" applyNumberFormat="1" applyBorder="1" applyAlignment="1">
      <alignment horizontal="center"/>
    </xf>
    <xf numFmtId="1" fontId="0" fillId="0" borderId="12" xfId="0" applyNumberFormat="1" applyBorder="1" applyAlignment="1">
      <alignment horizontal="left"/>
    </xf>
    <xf numFmtId="3" fontId="0" fillId="0" borderId="12" xfId="0" applyNumberFormat="1" applyBorder="1" applyAlignment="1">
      <alignment horizontal="right"/>
    </xf>
    <xf numFmtId="3" fontId="0" fillId="2" borderId="16" xfId="0" quotePrefix="1" applyNumberFormat="1" applyFill="1" applyBorder="1" applyAlignment="1" applyProtection="1">
      <alignment horizontal="right"/>
      <protection locked="0"/>
    </xf>
    <xf numFmtId="164" fontId="0" fillId="0" borderId="0" xfId="0" applyNumberFormat="1" applyBorder="1" applyAlignment="1">
      <alignment horizontal="right"/>
    </xf>
    <xf numFmtId="164" fontId="0" fillId="0" borderId="0" xfId="0" applyNumberFormat="1" applyBorder="1"/>
    <xf numFmtId="0" fontId="0" fillId="0" borderId="15" xfId="0" applyFill="1" applyBorder="1" applyAlignment="1">
      <alignment horizontal="center"/>
    </xf>
    <xf numFmtId="0" fontId="0" fillId="0" borderId="31" xfId="0" applyBorder="1" applyAlignment="1">
      <alignment horizontal="center"/>
    </xf>
    <xf numFmtId="0" fontId="0" fillId="0" borderId="0" xfId="0" quotePrefix="1" applyAlignment="1">
      <alignment horizontal="right"/>
    </xf>
    <xf numFmtId="0" fontId="0" fillId="0" borderId="0" xfId="0" applyBorder="1" applyAlignment="1">
      <alignment horizontal="right"/>
    </xf>
    <xf numFmtId="3" fontId="0" fillId="0" borderId="0" xfId="0" applyNumberFormat="1" applyAlignment="1">
      <alignment horizontal="left"/>
    </xf>
    <xf numFmtId="3" fontId="0" fillId="0" borderId="15" xfId="0" applyNumberFormat="1" applyBorder="1" applyAlignment="1">
      <alignment horizontal="right"/>
    </xf>
    <xf numFmtId="3" fontId="0" fillId="0" borderId="26" xfId="0" applyNumberFormat="1" applyBorder="1" applyAlignment="1">
      <alignment horizontal="right"/>
    </xf>
    <xf numFmtId="1" fontId="0" fillId="0" borderId="12" xfId="0" quotePrefix="1" applyNumberFormat="1" applyBorder="1" applyAlignment="1">
      <alignment horizontal="left"/>
    </xf>
    <xf numFmtId="0" fontId="5" fillId="0" borderId="0" xfId="0" applyFont="1"/>
    <xf numFmtId="0" fontId="0" fillId="0" borderId="12" xfId="0" quotePrefix="1" applyBorder="1" applyAlignment="1">
      <alignment horizontal="left"/>
    </xf>
    <xf numFmtId="0" fontId="0" fillId="0" borderId="26" xfId="0" quotePrefix="1" applyBorder="1" applyAlignment="1">
      <alignment horizontal="center"/>
    </xf>
    <xf numFmtId="0" fontId="0" fillId="0" borderId="0" xfId="0" applyProtection="1"/>
    <xf numFmtId="0" fontId="0" fillId="0" borderId="1" xfId="0" applyBorder="1" applyProtection="1"/>
    <xf numFmtId="0" fontId="0" fillId="0" borderId="2" xfId="0" applyBorder="1" applyProtection="1"/>
    <xf numFmtId="0" fontId="0" fillId="0" borderId="3" xfId="0" applyBorder="1" applyProtection="1"/>
    <xf numFmtId="0" fontId="0" fillId="0" borderId="4" xfId="0" applyBorder="1" applyProtection="1"/>
    <xf numFmtId="0" fontId="0" fillId="0" borderId="0" xfId="0" applyBorder="1" applyProtection="1"/>
    <xf numFmtId="0" fontId="0" fillId="0" borderId="5" xfId="0" applyBorder="1" applyProtection="1"/>
    <xf numFmtId="0" fontId="0" fillId="0" borderId="4" xfId="0" quotePrefix="1" applyBorder="1" applyAlignment="1" applyProtection="1">
      <alignment horizontal="right"/>
    </xf>
    <xf numFmtId="0" fontId="0" fillId="0" borderId="0" xfId="0" applyAlignment="1" applyProtection="1">
      <alignment horizontal="centerContinuous"/>
    </xf>
    <xf numFmtId="0" fontId="0" fillId="0" borderId="20" xfId="0" applyBorder="1" applyAlignment="1" applyProtection="1">
      <alignment horizontal="center"/>
    </xf>
    <xf numFmtId="0" fontId="0" fillId="0" borderId="21" xfId="0" applyBorder="1" applyAlignment="1" applyProtection="1">
      <alignment horizontal="center"/>
    </xf>
    <xf numFmtId="1" fontId="0" fillId="0" borderId="21" xfId="0" applyNumberFormat="1" applyBorder="1" applyAlignment="1" applyProtection="1">
      <alignment horizontal="center"/>
    </xf>
    <xf numFmtId="0" fontId="0" fillId="0" borderId="22" xfId="0" applyBorder="1" applyAlignment="1" applyProtection="1">
      <alignment horizontal="center"/>
    </xf>
    <xf numFmtId="0" fontId="0" fillId="0" borderId="0" xfId="0" applyBorder="1" applyAlignment="1" applyProtection="1"/>
    <xf numFmtId="0" fontId="0" fillId="0" borderId="4" xfId="0" applyBorder="1" applyAlignment="1" applyProtection="1">
      <alignment horizontal="right"/>
    </xf>
    <xf numFmtId="3" fontId="0" fillId="0" borderId="11" xfId="0" quotePrefix="1" applyNumberFormat="1" applyBorder="1" applyAlignment="1" applyProtection="1">
      <alignment horizontal="center"/>
    </xf>
    <xf numFmtId="3" fontId="0" fillId="0" borderId="12" xfId="0" quotePrefix="1" applyNumberFormat="1" applyBorder="1" applyAlignment="1" applyProtection="1">
      <alignment horizontal="center"/>
    </xf>
    <xf numFmtId="0" fontId="0" fillId="0" borderId="12" xfId="0" quotePrefix="1" applyBorder="1" applyAlignment="1" applyProtection="1">
      <alignment horizontal="center"/>
    </xf>
    <xf numFmtId="0" fontId="0" fillId="0" borderId="13" xfId="0" quotePrefix="1" applyBorder="1" applyAlignment="1" applyProtection="1">
      <alignment horizontal="center"/>
    </xf>
    <xf numFmtId="0" fontId="0" fillId="0" borderId="0" xfId="0" applyBorder="1" applyAlignment="1" applyProtection="1">
      <alignment horizontal="center"/>
    </xf>
    <xf numFmtId="0" fontId="0" fillId="0" borderId="0" xfId="0" quotePrefix="1" applyBorder="1" applyAlignment="1" applyProtection="1">
      <alignment horizontal="center"/>
    </xf>
    <xf numFmtId="1" fontId="0" fillId="0" borderId="14" xfId="0" applyNumberFormat="1" applyFill="1" applyBorder="1" applyAlignment="1" applyProtection="1">
      <alignment horizontal="center"/>
    </xf>
    <xf numFmtId="1" fontId="0" fillId="0" borderId="15" xfId="0" applyNumberFormat="1" applyFill="1" applyBorder="1" applyAlignment="1" applyProtection="1">
      <alignment horizontal="left"/>
    </xf>
    <xf numFmtId="3" fontId="0" fillId="0" borderId="0" xfId="0" applyNumberFormat="1" applyFill="1" applyBorder="1" applyAlignment="1" applyProtection="1">
      <alignment horizontal="center"/>
    </xf>
    <xf numFmtId="1" fontId="0" fillId="0" borderId="9" xfId="0" applyNumberFormat="1" applyFill="1" applyBorder="1" applyAlignment="1" applyProtection="1">
      <alignment horizontal="center"/>
    </xf>
    <xf numFmtId="1" fontId="0" fillId="0" borderId="16" xfId="0" applyNumberFormat="1" applyFill="1" applyBorder="1" applyAlignment="1" applyProtection="1">
      <alignment horizontal="left"/>
    </xf>
    <xf numFmtId="1" fontId="0" fillId="0" borderId="4" xfId="0" applyNumberFormat="1" applyBorder="1" applyAlignment="1" applyProtection="1">
      <alignment horizontal="right"/>
    </xf>
    <xf numFmtId="3" fontId="0" fillId="0" borderId="0" xfId="0" quotePrefix="1" applyNumberFormat="1" applyFill="1" applyBorder="1" applyAlignment="1" applyProtection="1">
      <alignment horizontal="center"/>
    </xf>
    <xf numFmtId="1" fontId="0" fillId="0" borderId="29" xfId="0" applyNumberFormat="1" applyFill="1" applyBorder="1" applyAlignment="1" applyProtection="1">
      <alignment horizontal="center"/>
    </xf>
    <xf numFmtId="1" fontId="0" fillId="0" borderId="26" xfId="0" applyNumberFormat="1" applyFill="1" applyBorder="1" applyAlignment="1" applyProtection="1">
      <alignment horizontal="left"/>
    </xf>
    <xf numFmtId="0" fontId="0" fillId="0" borderId="23" xfId="0" quotePrefix="1" applyBorder="1" applyAlignment="1" applyProtection="1">
      <alignment horizontal="center"/>
    </xf>
    <xf numFmtId="0" fontId="0" fillId="0" borderId="18" xfId="0" applyBorder="1" applyAlignment="1" applyProtection="1">
      <alignment horizontal="left"/>
    </xf>
    <xf numFmtId="3" fontId="0" fillId="0" borderId="18" xfId="0" applyNumberFormat="1" applyBorder="1" applyAlignment="1" applyProtection="1">
      <alignment horizontal="right"/>
    </xf>
    <xf numFmtId="3" fontId="0" fillId="0" borderId="19" xfId="0" applyNumberFormat="1" applyBorder="1" applyAlignment="1" applyProtection="1">
      <alignment horizontal="right"/>
    </xf>
    <xf numFmtId="1" fontId="0" fillId="0" borderId="28" xfId="0" applyNumberFormat="1" applyFill="1" applyBorder="1" applyAlignment="1" applyProtection="1">
      <alignment horizontal="center"/>
    </xf>
    <xf numFmtId="1" fontId="0" fillId="0" borderId="30" xfId="0" applyNumberFormat="1" applyFill="1" applyBorder="1" applyAlignment="1" applyProtection="1">
      <alignment horizontal="left"/>
    </xf>
    <xf numFmtId="3" fontId="0" fillId="0" borderId="0" xfId="0" applyNumberFormat="1" applyBorder="1" applyAlignment="1" applyProtection="1">
      <alignment horizontal="center"/>
    </xf>
    <xf numFmtId="0" fontId="0" fillId="0" borderId="6" xfId="0" applyBorder="1" applyProtection="1"/>
    <xf numFmtId="0" fontId="0" fillId="0" borderId="7" xfId="0" applyBorder="1" applyProtection="1"/>
    <xf numFmtId="0" fontId="0" fillId="0" borderId="8" xfId="0" applyBorder="1" applyProtection="1"/>
    <xf numFmtId="0" fontId="0" fillId="2" borderId="0" xfId="0" applyFill="1" applyBorder="1" applyAlignment="1" applyProtection="1">
      <alignment horizontal="center"/>
      <protection locked="0"/>
    </xf>
    <xf numFmtId="0" fontId="0" fillId="2" borderId="0" xfId="0" applyFill="1" applyBorder="1" applyAlignment="1" applyProtection="1">
      <alignment horizontal="left"/>
      <protection locked="0"/>
    </xf>
    <xf numFmtId="0" fontId="0" fillId="0" borderId="0" xfId="0" applyProtection="1">
      <protection locked="0"/>
    </xf>
    <xf numFmtId="0" fontId="0" fillId="0" borderId="32" xfId="0" applyBorder="1" applyAlignment="1" applyProtection="1">
      <alignment horizontal="center"/>
    </xf>
    <xf numFmtId="0" fontId="0" fillId="0" borderId="33" xfId="0" applyBorder="1" applyAlignment="1" applyProtection="1">
      <alignment horizontal="center"/>
    </xf>
    <xf numFmtId="0" fontId="0" fillId="0" borderId="34" xfId="0" applyBorder="1" applyAlignment="1" applyProtection="1">
      <alignment horizontal="center"/>
    </xf>
    <xf numFmtId="0" fontId="0" fillId="0" borderId="11" xfId="0" applyBorder="1" applyAlignment="1" applyProtection="1">
      <alignment horizontal="center"/>
    </xf>
    <xf numFmtId="0" fontId="0" fillId="0" borderId="12" xfId="0" applyBorder="1" applyAlignment="1" applyProtection="1">
      <alignment horizontal="center"/>
    </xf>
    <xf numFmtId="0" fontId="0" fillId="0" borderId="13" xfId="0" applyBorder="1" applyAlignment="1" applyProtection="1">
      <alignment horizontal="center"/>
    </xf>
    <xf numFmtId="0" fontId="0" fillId="0" borderId="14" xfId="0" applyBorder="1" applyAlignment="1" applyProtection="1">
      <alignment horizontal="center"/>
    </xf>
    <xf numFmtId="0" fontId="0" fillId="0" borderId="15" xfId="0" applyBorder="1" applyProtection="1"/>
    <xf numFmtId="3" fontId="0" fillId="0" borderId="15" xfId="0" applyNumberFormat="1" applyBorder="1" applyProtection="1"/>
    <xf numFmtId="3" fontId="0" fillId="0" borderId="10" xfId="0" applyNumberFormat="1" applyBorder="1" applyProtection="1"/>
    <xf numFmtId="0" fontId="0" fillId="0" borderId="9" xfId="0" applyBorder="1" applyAlignment="1" applyProtection="1">
      <alignment horizontal="center"/>
    </xf>
    <xf numFmtId="0" fontId="0" fillId="0" borderId="16" xfId="0" applyBorder="1" applyProtection="1"/>
    <xf numFmtId="3" fontId="0" fillId="0" borderId="16" xfId="0" applyNumberFormat="1" applyBorder="1" applyProtection="1"/>
    <xf numFmtId="3" fontId="0" fillId="0" borderId="17" xfId="0" applyNumberFormat="1" applyBorder="1" applyProtection="1"/>
    <xf numFmtId="0" fontId="0" fillId="0" borderId="23" xfId="0" applyBorder="1" applyAlignment="1" applyProtection="1">
      <alignment horizontal="center"/>
    </xf>
    <xf numFmtId="0" fontId="0" fillId="0" borderId="18" xfId="0" applyBorder="1" applyProtection="1"/>
    <xf numFmtId="3" fontId="0" fillId="0" borderId="18" xfId="0" applyNumberFormat="1" applyBorder="1" applyProtection="1"/>
    <xf numFmtId="3" fontId="0" fillId="0" borderId="19" xfId="0" applyNumberFormat="1" applyBorder="1" applyProtection="1"/>
    <xf numFmtId="0" fontId="0" fillId="0" borderId="37" xfId="0" applyBorder="1" applyAlignment="1" applyProtection="1">
      <alignment horizontal="centerContinuous"/>
    </xf>
    <xf numFmtId="0" fontId="0" fillId="0" borderId="38" xfId="0" applyBorder="1" applyAlignment="1" applyProtection="1">
      <alignment horizontal="centerContinuous"/>
    </xf>
    <xf numFmtId="0" fontId="0" fillId="0" borderId="35" xfId="0" applyBorder="1" applyAlignment="1" applyProtection="1">
      <alignment horizontal="centerContinuous"/>
    </xf>
    <xf numFmtId="0" fontId="0" fillId="0" borderId="36" xfId="0" applyBorder="1" applyAlignment="1" applyProtection="1">
      <alignment horizontal="centerContinuous"/>
    </xf>
    <xf numFmtId="0" fontId="0" fillId="0" borderId="16" xfId="0" applyBorder="1" applyAlignment="1" applyProtection="1">
      <alignment horizontal="center"/>
    </xf>
    <xf numFmtId="0" fontId="0" fillId="0" borderId="15" xfId="0" applyBorder="1" applyAlignment="1" applyProtection="1">
      <alignment horizontal="center"/>
    </xf>
    <xf numFmtId="0" fontId="0" fillId="0" borderId="10" xfId="0" applyBorder="1" applyAlignment="1" applyProtection="1">
      <alignment horizontal="center"/>
    </xf>
    <xf numFmtId="165" fontId="0" fillId="0" borderId="17" xfId="0" applyNumberFormat="1" applyBorder="1" applyProtection="1"/>
    <xf numFmtId="165" fontId="0" fillId="0" borderId="19" xfId="0" applyNumberFormat="1" applyBorder="1" applyProtection="1"/>
    <xf numFmtId="0" fontId="0" fillId="0" borderId="39" xfId="0" applyBorder="1" applyAlignment="1" applyProtection="1">
      <alignment horizontal="centerContinuous"/>
    </xf>
    <xf numFmtId="0" fontId="0" fillId="0" borderId="17" xfId="0" applyBorder="1" applyAlignment="1" applyProtection="1">
      <alignment horizontal="center"/>
    </xf>
    <xf numFmtId="164" fontId="0" fillId="0" borderId="17" xfId="0" applyNumberFormat="1" applyBorder="1" applyProtection="1"/>
    <xf numFmtId="164" fontId="0" fillId="0" borderId="19" xfId="0" applyNumberFormat="1" applyBorder="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extbook/Tools/Location%20Quotient/Location%20Quotient_2019-04-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umentation"/>
      <sheetName val="Input"/>
      <sheetName val="Computations"/>
      <sheetName val="Output"/>
    </sheetNames>
    <sheetDataSet>
      <sheetData sheetId="0"/>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87412-FC8C-4F11-B132-525962450843}">
  <dimension ref="A1:A51"/>
  <sheetViews>
    <sheetView tabSelected="1" workbookViewId="0"/>
  </sheetViews>
  <sheetFormatPr defaultRowHeight="15" x14ac:dyDescent="0.25"/>
  <cols>
    <col min="1" max="1" width="102" customWidth="1"/>
  </cols>
  <sheetData>
    <row r="1" spans="1:1" ht="18.75" x14ac:dyDescent="0.25">
      <c r="A1" s="1" t="s">
        <v>76</v>
      </c>
    </row>
    <row r="2" spans="1:1" ht="15.75" x14ac:dyDescent="0.25">
      <c r="A2" s="2"/>
    </row>
    <row r="3" spans="1:1" ht="78.75" x14ac:dyDescent="0.25">
      <c r="A3" s="3" t="s">
        <v>67</v>
      </c>
    </row>
    <row r="4" spans="1:1" ht="15.75" x14ac:dyDescent="0.25">
      <c r="A4" s="3"/>
    </row>
    <row r="5" spans="1:1" ht="94.5" x14ac:dyDescent="0.25">
      <c r="A5" s="3" t="s">
        <v>68</v>
      </c>
    </row>
    <row r="6" spans="1:1" ht="15.75" x14ac:dyDescent="0.25">
      <c r="A6" s="4"/>
    </row>
    <row r="7" spans="1:1" ht="15.75" x14ac:dyDescent="0.25">
      <c r="A7" s="5" t="s">
        <v>0</v>
      </c>
    </row>
    <row r="8" spans="1:1" ht="15.75" x14ac:dyDescent="0.25">
      <c r="A8" s="6"/>
    </row>
    <row r="9" spans="1:1" ht="15.75" x14ac:dyDescent="0.25">
      <c r="A9" s="6" t="s">
        <v>53</v>
      </c>
    </row>
    <row r="10" spans="1:1" ht="15.75" x14ac:dyDescent="0.25">
      <c r="A10" s="6"/>
    </row>
    <row r="11" spans="1:1" ht="31.5" x14ac:dyDescent="0.25">
      <c r="A11" s="6" t="s">
        <v>54</v>
      </c>
    </row>
    <row r="12" spans="1:1" ht="15.75" x14ac:dyDescent="0.25">
      <c r="A12" s="6"/>
    </row>
    <row r="13" spans="1:1" ht="31.5" x14ac:dyDescent="0.25">
      <c r="A13" s="6" t="s">
        <v>55</v>
      </c>
    </row>
    <row r="14" spans="1:1" ht="15.75" x14ac:dyDescent="0.25">
      <c r="A14" s="6"/>
    </row>
    <row r="15" spans="1:1" ht="31.5" x14ac:dyDescent="0.25">
      <c r="A15" s="6" t="s">
        <v>56</v>
      </c>
    </row>
    <row r="16" spans="1:1" ht="15.75" x14ac:dyDescent="0.25">
      <c r="A16" s="6"/>
    </row>
    <row r="17" spans="1:1" ht="31.5" x14ac:dyDescent="0.25">
      <c r="A17" s="6" t="s">
        <v>75</v>
      </c>
    </row>
    <row r="18" spans="1:1" ht="15.75" x14ac:dyDescent="0.25">
      <c r="A18" s="6"/>
    </row>
    <row r="19" spans="1:1" ht="15.75" x14ac:dyDescent="0.25">
      <c r="A19" s="5" t="s">
        <v>1</v>
      </c>
    </row>
    <row r="20" spans="1:1" ht="15.75" x14ac:dyDescent="0.25">
      <c r="A20" s="6"/>
    </row>
    <row r="21" spans="1:1" ht="47.25" x14ac:dyDescent="0.25">
      <c r="A21" s="6" t="s">
        <v>59</v>
      </c>
    </row>
    <row r="22" spans="1:1" ht="15.75" x14ac:dyDescent="0.25">
      <c r="A22" s="6"/>
    </row>
    <row r="23" spans="1:1" ht="15.75" x14ac:dyDescent="0.25">
      <c r="A23" s="6" t="s">
        <v>2</v>
      </c>
    </row>
    <row r="24" spans="1:1" ht="15.75" x14ac:dyDescent="0.25">
      <c r="A24" s="6"/>
    </row>
    <row r="25" spans="1:1" ht="15.75" x14ac:dyDescent="0.25">
      <c r="A25" s="6" t="s">
        <v>61</v>
      </c>
    </row>
    <row r="26" spans="1:1" ht="15.75" x14ac:dyDescent="0.25">
      <c r="A26" s="6"/>
    </row>
    <row r="27" spans="1:1" ht="15.75" x14ac:dyDescent="0.25">
      <c r="A27" s="6" t="s">
        <v>3</v>
      </c>
    </row>
    <row r="28" spans="1:1" ht="15.75" x14ac:dyDescent="0.25">
      <c r="A28" s="6"/>
    </row>
    <row r="29" spans="1:1" ht="15.75" x14ac:dyDescent="0.25">
      <c r="A29" s="6" t="s">
        <v>69</v>
      </c>
    </row>
    <row r="30" spans="1:1" ht="15.75" x14ac:dyDescent="0.25">
      <c r="A30" s="6"/>
    </row>
    <row r="31" spans="1:1" ht="15.75" x14ac:dyDescent="0.25">
      <c r="A31" s="6" t="s">
        <v>70</v>
      </c>
    </row>
    <row r="32" spans="1:1" ht="15.75" x14ac:dyDescent="0.25">
      <c r="A32" s="6"/>
    </row>
    <row r="33" spans="1:1" ht="15.75" x14ac:dyDescent="0.25">
      <c r="A33" s="6" t="s">
        <v>71</v>
      </c>
    </row>
    <row r="34" spans="1:1" ht="15.75" x14ac:dyDescent="0.25">
      <c r="A34" s="6"/>
    </row>
    <row r="35" spans="1:1" ht="15.75" x14ac:dyDescent="0.25">
      <c r="A35" s="6" t="s">
        <v>72</v>
      </c>
    </row>
    <row r="36" spans="1:1" ht="15.75" x14ac:dyDescent="0.25">
      <c r="A36" s="6"/>
    </row>
    <row r="37" spans="1:1" ht="15.75" x14ac:dyDescent="0.25">
      <c r="A37" s="6" t="s">
        <v>73</v>
      </c>
    </row>
    <row r="38" spans="1:1" ht="15.75" x14ac:dyDescent="0.25">
      <c r="A38" s="6"/>
    </row>
    <row r="39" spans="1:1" ht="31.5" x14ac:dyDescent="0.25">
      <c r="A39" s="6" t="s">
        <v>74</v>
      </c>
    </row>
    <row r="40" spans="1:1" ht="15.75" x14ac:dyDescent="0.25">
      <c r="A40" s="6"/>
    </row>
    <row r="41" spans="1:1" ht="31.5" x14ac:dyDescent="0.25">
      <c r="A41" s="6" t="s">
        <v>62</v>
      </c>
    </row>
    <row r="42" spans="1:1" ht="15.75" x14ac:dyDescent="0.25">
      <c r="A42" s="6"/>
    </row>
    <row r="43" spans="1:1" ht="15.75" x14ac:dyDescent="0.25">
      <c r="A43" s="5" t="s">
        <v>4</v>
      </c>
    </row>
    <row r="44" spans="1:1" ht="15.75" x14ac:dyDescent="0.25">
      <c r="A44" s="6"/>
    </row>
    <row r="45" spans="1:1" ht="31.5" x14ac:dyDescent="0.25">
      <c r="A45" s="6" t="s">
        <v>66</v>
      </c>
    </row>
    <row r="46" spans="1:1" ht="15.75" x14ac:dyDescent="0.25">
      <c r="A46" s="7"/>
    </row>
    <row r="47" spans="1:1" ht="31.5" x14ac:dyDescent="0.25">
      <c r="A47" s="6" t="s">
        <v>64</v>
      </c>
    </row>
    <row r="48" spans="1:1" ht="15.75" x14ac:dyDescent="0.25">
      <c r="A48" s="6"/>
    </row>
    <row r="49" spans="1:1" ht="31.5" x14ac:dyDescent="0.25">
      <c r="A49" s="6" t="s">
        <v>63</v>
      </c>
    </row>
    <row r="50" spans="1:1" ht="15.75" x14ac:dyDescent="0.25">
      <c r="A50" s="6"/>
    </row>
    <row r="51" spans="1:1" ht="31.5" x14ac:dyDescent="0.25">
      <c r="A51" s="6" t="s">
        <v>65</v>
      </c>
    </row>
  </sheetData>
  <sheetProtection password="DF21" sheet="1" objects="1" scenarios="1" formatCells="0" formatColumns="0" formatRow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C92BD-1F23-49AD-91F6-C44ED2E91B97}">
  <dimension ref="B1:N43"/>
  <sheetViews>
    <sheetView workbookViewId="0"/>
  </sheetViews>
  <sheetFormatPr defaultRowHeight="15" x14ac:dyDescent="0.25"/>
  <cols>
    <col min="1" max="1" width="9.140625" style="57"/>
    <col min="2" max="2" width="24.28515625" style="57" bestFit="1" customWidth="1"/>
    <col min="3" max="3" width="17.140625" style="57" customWidth="1"/>
    <col min="4" max="4" width="9.140625" style="57"/>
    <col min="5" max="5" width="11.140625" style="57" customWidth="1"/>
    <col min="6" max="6" width="41.7109375" style="57" bestFit="1" customWidth="1"/>
    <col min="7" max="9" width="9.140625" style="57"/>
    <col min="10" max="10" width="11.42578125" style="57" bestFit="1" customWidth="1"/>
    <col min="11" max="11" width="43" style="57" bestFit="1" customWidth="1"/>
    <col min="12" max="13" width="11.140625" style="57" bestFit="1" customWidth="1"/>
    <col min="14" max="16384" width="9.140625" style="57"/>
  </cols>
  <sheetData>
    <row r="1" spans="2:14" ht="15.75" thickBot="1" x14ac:dyDescent="0.3"/>
    <row r="2" spans="2:14" ht="15.75" thickTop="1" x14ac:dyDescent="0.25">
      <c r="B2" s="58"/>
      <c r="C2" s="59"/>
      <c r="D2" s="59"/>
      <c r="E2" s="59"/>
      <c r="F2" s="59"/>
      <c r="G2" s="59"/>
      <c r="H2" s="59"/>
      <c r="I2" s="59"/>
      <c r="J2" s="59"/>
      <c r="K2" s="59"/>
      <c r="L2" s="59"/>
      <c r="M2" s="59"/>
      <c r="N2" s="60"/>
    </row>
    <row r="3" spans="2:14" x14ac:dyDescent="0.25">
      <c r="B3" s="61"/>
      <c r="C3" s="62"/>
      <c r="D3" s="62"/>
      <c r="E3" s="62"/>
      <c r="F3" s="62"/>
      <c r="G3" s="62"/>
      <c r="H3" s="62"/>
      <c r="I3" s="62"/>
      <c r="J3" s="62"/>
      <c r="K3" s="62"/>
      <c r="L3" s="62"/>
      <c r="M3" s="62"/>
      <c r="N3" s="63"/>
    </row>
    <row r="4" spans="2:14" x14ac:dyDescent="0.25">
      <c r="B4" s="64" t="s">
        <v>5</v>
      </c>
      <c r="C4" s="62" t="str">
        <f>"Shift-Share Analysis: "&amp;study.area&amp;" "&amp;variable&amp;": "&amp;first.year&amp;"-"&amp;second.year</f>
        <v>Shift-Share Analysis: Decatur  Employment: 2011-2013</v>
      </c>
      <c r="D4" s="62"/>
      <c r="E4" s="62"/>
      <c r="F4" s="62"/>
      <c r="G4" s="62"/>
      <c r="H4" s="62"/>
      <c r="I4" s="62"/>
      <c r="J4" s="62"/>
      <c r="K4" s="62"/>
      <c r="L4" s="62"/>
      <c r="M4" s="62"/>
      <c r="N4" s="63"/>
    </row>
    <row r="5" spans="2:14" x14ac:dyDescent="0.25">
      <c r="B5" s="64"/>
      <c r="C5" s="62"/>
      <c r="D5" s="62"/>
      <c r="E5" s="62"/>
      <c r="F5" s="62"/>
      <c r="G5" s="62"/>
      <c r="H5" s="62"/>
      <c r="I5" s="62"/>
      <c r="J5" s="62"/>
      <c r="K5" s="62"/>
      <c r="L5" s="62"/>
      <c r="M5" s="62"/>
      <c r="N5" s="63"/>
    </row>
    <row r="6" spans="2:14" x14ac:dyDescent="0.25">
      <c r="B6" s="64"/>
      <c r="C6" s="62"/>
      <c r="D6" s="62"/>
      <c r="E6" s="65" t="str">
        <f>study.area&amp;" "&amp;variable</f>
        <v>Decatur  Employment</v>
      </c>
      <c r="F6" s="65"/>
      <c r="G6" s="65"/>
      <c r="H6" s="65"/>
      <c r="J6" s="65" t="str">
        <f>reference.area&amp;" "&amp;variable</f>
        <v>United States Employment</v>
      </c>
      <c r="K6" s="65"/>
      <c r="L6" s="65"/>
      <c r="M6" s="65"/>
      <c r="N6" s="63"/>
    </row>
    <row r="7" spans="2:14" ht="15.75" thickBot="1" x14ac:dyDescent="0.3">
      <c r="B7" s="64"/>
      <c r="C7" s="62"/>
      <c r="D7" s="62"/>
      <c r="N7" s="63"/>
    </row>
    <row r="8" spans="2:14" x14ac:dyDescent="0.25">
      <c r="B8" s="64" t="s">
        <v>60</v>
      </c>
      <c r="C8" s="97" t="s">
        <v>11</v>
      </c>
      <c r="D8" s="62"/>
      <c r="E8" s="66" t="str">
        <f>variable.code</f>
        <v>NAICS Code</v>
      </c>
      <c r="F8" s="67" t="str">
        <f>variable.label</f>
        <v>NAICS Sector</v>
      </c>
      <c r="G8" s="68">
        <f>first.year</f>
        <v>2011</v>
      </c>
      <c r="H8" s="69">
        <f>second.year</f>
        <v>2013</v>
      </c>
      <c r="I8" s="70"/>
      <c r="J8" s="66" t="str">
        <f>variable.code</f>
        <v>NAICS Code</v>
      </c>
      <c r="K8" s="67" t="str">
        <f>variable.label</f>
        <v>NAICS Sector</v>
      </c>
      <c r="L8" s="68">
        <f>first.year</f>
        <v>2011</v>
      </c>
      <c r="M8" s="69">
        <f>second.year</f>
        <v>2013</v>
      </c>
      <c r="N8" s="63"/>
    </row>
    <row r="9" spans="2:14" x14ac:dyDescent="0.25">
      <c r="B9" s="71" t="s">
        <v>57</v>
      </c>
      <c r="C9" s="97" t="s">
        <v>58</v>
      </c>
      <c r="D9" s="62"/>
      <c r="E9" s="72" t="s">
        <v>14</v>
      </c>
      <c r="F9" s="73" t="s">
        <v>15</v>
      </c>
      <c r="G9" s="74" t="s">
        <v>16</v>
      </c>
      <c r="H9" s="75" t="s">
        <v>19</v>
      </c>
      <c r="I9" s="76"/>
      <c r="J9" s="72" t="s">
        <v>14</v>
      </c>
      <c r="K9" s="73" t="s">
        <v>15</v>
      </c>
      <c r="L9" s="74" t="s">
        <v>16</v>
      </c>
      <c r="M9" s="75" t="s">
        <v>19</v>
      </c>
      <c r="N9" s="63"/>
    </row>
    <row r="10" spans="2:14" x14ac:dyDescent="0.25">
      <c r="B10" s="71" t="s">
        <v>6</v>
      </c>
      <c r="C10" s="97" t="s">
        <v>12</v>
      </c>
      <c r="D10" s="62"/>
      <c r="E10" s="9">
        <v>11</v>
      </c>
      <c r="F10" s="98" t="s">
        <v>21</v>
      </c>
      <c r="G10" s="14">
        <v>0</v>
      </c>
      <c r="H10" s="15">
        <v>0</v>
      </c>
      <c r="I10" s="77"/>
      <c r="J10" s="78">
        <f>IF(E10="","",E10)</f>
        <v>11</v>
      </c>
      <c r="K10" s="79" t="str">
        <f>IF(F10="","",F10)</f>
        <v>Agriculture, Forstery, Fishing and Hunting</v>
      </c>
      <c r="L10" s="14">
        <v>156520</v>
      </c>
      <c r="M10" s="14">
        <v>154496</v>
      </c>
      <c r="N10" s="63"/>
    </row>
    <row r="11" spans="2:14" x14ac:dyDescent="0.25">
      <c r="B11" s="64" t="s">
        <v>7</v>
      </c>
      <c r="C11" s="97" t="s">
        <v>13</v>
      </c>
      <c r="D11" s="62"/>
      <c r="E11" s="13">
        <v>21</v>
      </c>
      <c r="F11" s="98" t="s">
        <v>22</v>
      </c>
      <c r="G11" s="16">
        <v>0</v>
      </c>
      <c r="H11" s="17">
        <v>0</v>
      </c>
      <c r="I11" s="80"/>
      <c r="J11" s="81">
        <f t="shared" ref="J11:J39" si="0">IF(E11="","",E11)</f>
        <v>21</v>
      </c>
      <c r="K11" s="82" t="str">
        <f t="shared" ref="K11:K39" si="1">IF(F11="","",F11)</f>
        <v>Mining, Quarrying, and Oil and Gas Extraction</v>
      </c>
      <c r="L11" s="16">
        <v>651204</v>
      </c>
      <c r="M11" s="16">
        <v>732186</v>
      </c>
      <c r="N11" s="63"/>
    </row>
    <row r="12" spans="2:14" x14ac:dyDescent="0.25">
      <c r="B12" s="64" t="s">
        <v>8</v>
      </c>
      <c r="C12" s="97" t="s">
        <v>18</v>
      </c>
      <c r="D12" s="62"/>
      <c r="E12" s="13">
        <v>22</v>
      </c>
      <c r="F12" s="98" t="s">
        <v>23</v>
      </c>
      <c r="G12" s="16">
        <v>6.7581877729257647</v>
      </c>
      <c r="H12" s="17">
        <v>6.7632823585054389</v>
      </c>
      <c r="I12" s="80"/>
      <c r="J12" s="81">
        <f t="shared" si="0"/>
        <v>22</v>
      </c>
      <c r="K12" s="82" t="str">
        <f t="shared" si="1"/>
        <v>Utilties</v>
      </c>
      <c r="L12" s="16">
        <v>639795</v>
      </c>
      <c r="M12" s="16">
        <v>638575</v>
      </c>
      <c r="N12" s="63"/>
    </row>
    <row r="13" spans="2:14" x14ac:dyDescent="0.25">
      <c r="B13" s="64" t="s">
        <v>9</v>
      </c>
      <c r="C13" s="97">
        <v>2011</v>
      </c>
      <c r="D13" s="62"/>
      <c r="E13" s="13">
        <v>23</v>
      </c>
      <c r="F13" s="98" t="s">
        <v>24</v>
      </c>
      <c r="G13" s="16">
        <v>258.74204616344355</v>
      </c>
      <c r="H13" s="17">
        <v>251.20763045877345</v>
      </c>
      <c r="I13" s="80"/>
      <c r="J13" s="81">
        <f t="shared" si="0"/>
        <v>23</v>
      </c>
      <c r="K13" s="82" t="str">
        <f t="shared" si="1"/>
        <v>Construction</v>
      </c>
      <c r="L13" s="16">
        <v>5190921</v>
      </c>
      <c r="M13" s="16">
        <v>5470181</v>
      </c>
      <c r="N13" s="63"/>
    </row>
    <row r="14" spans="2:14" x14ac:dyDescent="0.25">
      <c r="B14" s="83" t="s">
        <v>10</v>
      </c>
      <c r="C14" s="97">
        <v>2013</v>
      </c>
      <c r="D14" s="62"/>
      <c r="E14" s="13">
        <v>31</v>
      </c>
      <c r="F14" s="98" t="s">
        <v>25</v>
      </c>
      <c r="G14" s="16">
        <v>288.67116344354338</v>
      </c>
      <c r="H14" s="17">
        <v>368.11579694151033</v>
      </c>
      <c r="I14" s="80"/>
      <c r="J14" s="81">
        <f t="shared" si="0"/>
        <v>31</v>
      </c>
      <c r="K14" s="82" t="str">
        <f t="shared" si="1"/>
        <v>Manufacturing</v>
      </c>
      <c r="L14" s="16">
        <v>10984361</v>
      </c>
      <c r="M14" s="16">
        <v>11276438</v>
      </c>
      <c r="N14" s="63"/>
    </row>
    <row r="15" spans="2:14" x14ac:dyDescent="0.25">
      <c r="B15" s="71"/>
      <c r="C15" s="62"/>
      <c r="D15" s="62"/>
      <c r="E15" s="13">
        <v>42</v>
      </c>
      <c r="F15" s="98" t="s">
        <v>26</v>
      </c>
      <c r="G15" s="16">
        <v>142.8873986275733</v>
      </c>
      <c r="H15" s="17">
        <v>840.57937884281887</v>
      </c>
      <c r="I15" s="80"/>
      <c r="J15" s="81">
        <f t="shared" si="0"/>
        <v>42</v>
      </c>
      <c r="K15" s="82" t="str">
        <f t="shared" si="1"/>
        <v>Wholesale Trade</v>
      </c>
      <c r="L15" s="16">
        <v>5626328</v>
      </c>
      <c r="M15" s="16">
        <v>5908763</v>
      </c>
      <c r="N15" s="63"/>
    </row>
    <row r="16" spans="2:14" x14ac:dyDescent="0.25">
      <c r="B16" s="71"/>
      <c r="C16" s="62"/>
      <c r="D16" s="62"/>
      <c r="E16" s="13">
        <v>44</v>
      </c>
      <c r="F16" s="98" t="s">
        <v>27</v>
      </c>
      <c r="G16" s="16">
        <v>1431.7703524641297</v>
      </c>
      <c r="H16" s="17">
        <v>834.78227967838563</v>
      </c>
      <c r="I16" s="80"/>
      <c r="J16" s="81">
        <f t="shared" si="0"/>
        <v>44</v>
      </c>
      <c r="K16" s="82" t="str">
        <f t="shared" si="1"/>
        <v>Retail Trade</v>
      </c>
      <c r="L16" s="16">
        <v>14698563</v>
      </c>
      <c r="M16" s="16">
        <v>15023362</v>
      </c>
      <c r="N16" s="63"/>
    </row>
    <row r="17" spans="2:14" x14ac:dyDescent="0.25">
      <c r="B17" s="61"/>
      <c r="C17" s="62"/>
      <c r="D17" s="62"/>
      <c r="E17" s="13">
        <v>48</v>
      </c>
      <c r="F17" s="98" t="s">
        <v>28</v>
      </c>
      <c r="G17" s="16">
        <v>149.64558640049907</v>
      </c>
      <c r="H17" s="17">
        <v>83.091754690209683</v>
      </c>
      <c r="I17" s="80"/>
      <c r="J17" s="81">
        <f t="shared" si="0"/>
        <v>48</v>
      </c>
      <c r="K17" s="82" t="str">
        <f t="shared" si="1"/>
        <v>Transportation and Warehousing</v>
      </c>
      <c r="L17" s="16">
        <v>4106359</v>
      </c>
      <c r="M17" s="16">
        <v>4287236</v>
      </c>
      <c r="N17" s="63"/>
    </row>
    <row r="18" spans="2:14" x14ac:dyDescent="0.25">
      <c r="B18" s="61"/>
      <c r="C18" s="62"/>
      <c r="D18" s="62"/>
      <c r="E18" s="13">
        <v>51</v>
      </c>
      <c r="F18" s="98" t="s">
        <v>29</v>
      </c>
      <c r="G18" s="16">
        <v>135.16375545851528</v>
      </c>
      <c r="H18" s="18">
        <v>364.25106416522146</v>
      </c>
      <c r="I18" s="80"/>
      <c r="J18" s="81">
        <f t="shared" si="0"/>
        <v>51</v>
      </c>
      <c r="K18" s="82" t="str">
        <f t="shared" si="1"/>
        <v xml:space="preserve">Information </v>
      </c>
      <c r="L18" s="16">
        <v>3121317</v>
      </c>
      <c r="M18" s="43">
        <v>3266084</v>
      </c>
      <c r="N18" s="63"/>
    </row>
    <row r="19" spans="2:14" x14ac:dyDescent="0.25">
      <c r="B19" s="61"/>
      <c r="C19" s="62"/>
      <c r="D19" s="62"/>
      <c r="E19" s="13">
        <v>52</v>
      </c>
      <c r="F19" s="98" t="s">
        <v>30</v>
      </c>
      <c r="G19" s="16">
        <v>318.60028072364321</v>
      </c>
      <c r="H19" s="18">
        <v>221.25595144253506</v>
      </c>
      <c r="I19" s="84"/>
      <c r="J19" s="81">
        <f t="shared" si="0"/>
        <v>52</v>
      </c>
      <c r="K19" s="82" t="str">
        <f t="shared" si="1"/>
        <v>Finance and Insurance</v>
      </c>
      <c r="L19" s="16">
        <v>5886602</v>
      </c>
      <c r="M19" s="43">
        <v>6063761</v>
      </c>
      <c r="N19" s="63"/>
    </row>
    <row r="20" spans="2:14" x14ac:dyDescent="0.25">
      <c r="B20" s="61"/>
      <c r="C20" s="62"/>
      <c r="D20" s="62"/>
      <c r="E20" s="13">
        <v>53</v>
      </c>
      <c r="F20" s="98" t="s">
        <v>31</v>
      </c>
      <c r="G20" s="16">
        <v>182.47106986899564</v>
      </c>
      <c r="H20" s="18">
        <v>215.45885227810183</v>
      </c>
      <c r="I20" s="84"/>
      <c r="J20" s="81">
        <f t="shared" si="0"/>
        <v>53</v>
      </c>
      <c r="K20" s="82" t="str">
        <f t="shared" si="1"/>
        <v>Real Estate and Rental and Leasing</v>
      </c>
      <c r="L20" s="16">
        <v>1917640</v>
      </c>
      <c r="M20" s="43">
        <v>1972105</v>
      </c>
      <c r="N20" s="63"/>
    </row>
    <row r="21" spans="2:14" x14ac:dyDescent="0.25">
      <c r="B21" s="61"/>
      <c r="C21" s="62"/>
      <c r="D21" s="62"/>
      <c r="E21" s="13">
        <v>54</v>
      </c>
      <c r="F21" s="98" t="s">
        <v>32</v>
      </c>
      <c r="G21" s="16">
        <v>1600.7250467872739</v>
      </c>
      <c r="H21" s="18">
        <v>1317.8738767144885</v>
      </c>
      <c r="I21" s="84"/>
      <c r="J21" s="81">
        <f t="shared" si="0"/>
        <v>54</v>
      </c>
      <c r="K21" s="82" t="str">
        <f t="shared" si="1"/>
        <v>Professional, Scientific, and Technical Services</v>
      </c>
      <c r="L21" s="16">
        <v>7929910</v>
      </c>
      <c r="M21" s="43">
        <v>8275350</v>
      </c>
      <c r="N21" s="63"/>
    </row>
    <row r="22" spans="2:14" x14ac:dyDescent="0.25">
      <c r="B22" s="61"/>
      <c r="C22" s="62"/>
      <c r="D22" s="62"/>
      <c r="E22" s="13">
        <v>55</v>
      </c>
      <c r="F22" s="98" t="s">
        <v>33</v>
      </c>
      <c r="G22" s="16">
        <v>1.9309107922645041</v>
      </c>
      <c r="H22" s="18">
        <v>1.9323663881444111</v>
      </c>
      <c r="I22" s="84"/>
      <c r="J22" s="81">
        <f t="shared" si="0"/>
        <v>55</v>
      </c>
      <c r="K22" s="82" t="str">
        <f t="shared" si="1"/>
        <v>Management of Companies and Enterprises</v>
      </c>
      <c r="L22" s="16">
        <v>2921669</v>
      </c>
      <c r="M22" s="43">
        <v>3098762</v>
      </c>
      <c r="N22" s="63"/>
    </row>
    <row r="23" spans="2:14" x14ac:dyDescent="0.25">
      <c r="B23" s="61"/>
      <c r="C23" s="62"/>
      <c r="D23" s="62"/>
      <c r="E23" s="13">
        <v>56</v>
      </c>
      <c r="F23" s="98" t="s">
        <v>34</v>
      </c>
      <c r="G23" s="16">
        <v>1057.1736587648161</v>
      </c>
      <c r="H23" s="18">
        <v>704.3475484786378</v>
      </c>
      <c r="I23" s="84"/>
      <c r="J23" s="81">
        <f t="shared" si="0"/>
        <v>56</v>
      </c>
      <c r="K23" s="82" t="str">
        <f t="shared" si="1"/>
        <v>Administrative and Support Services</v>
      </c>
      <c r="L23" s="16">
        <v>9389950</v>
      </c>
      <c r="M23" s="43">
        <v>10185297</v>
      </c>
      <c r="N23" s="63"/>
    </row>
    <row r="24" spans="2:14" x14ac:dyDescent="0.25">
      <c r="B24" s="61"/>
      <c r="C24" s="62"/>
      <c r="D24" s="62"/>
      <c r="E24" s="13">
        <v>61</v>
      </c>
      <c r="F24" s="98" t="s">
        <v>35</v>
      </c>
      <c r="G24" s="16">
        <v>1544.7286338116032</v>
      </c>
      <c r="H24" s="18">
        <v>1657.9703610279048</v>
      </c>
      <c r="I24" s="84"/>
      <c r="J24" s="81">
        <f t="shared" si="0"/>
        <v>61</v>
      </c>
      <c r="K24" s="82" t="str">
        <f t="shared" si="1"/>
        <v>Educational Services</v>
      </c>
      <c r="L24" s="16">
        <v>3386047</v>
      </c>
      <c r="M24" s="43">
        <v>3513469</v>
      </c>
      <c r="N24" s="63"/>
    </row>
    <row r="25" spans="2:14" x14ac:dyDescent="0.25">
      <c r="B25" s="61"/>
      <c r="C25" s="62"/>
      <c r="D25" s="62"/>
      <c r="E25" s="13">
        <v>62</v>
      </c>
      <c r="F25" s="98" t="s">
        <v>36</v>
      </c>
      <c r="G25" s="16">
        <v>2805.6133811603245</v>
      </c>
      <c r="H25" s="18">
        <v>2578.7429449787164</v>
      </c>
      <c r="I25" s="84"/>
      <c r="J25" s="81">
        <f t="shared" si="0"/>
        <v>62</v>
      </c>
      <c r="K25" s="82" t="str">
        <f t="shared" si="1"/>
        <v>Health Care and Social Assistance</v>
      </c>
      <c r="L25" s="16">
        <v>18059112</v>
      </c>
      <c r="M25" s="43">
        <v>18598711</v>
      </c>
      <c r="N25" s="63"/>
    </row>
    <row r="26" spans="2:14" x14ac:dyDescent="0.25">
      <c r="B26" s="61"/>
      <c r="C26" s="62"/>
      <c r="D26" s="62"/>
      <c r="E26" s="13">
        <v>71</v>
      </c>
      <c r="F26" s="98" t="s">
        <v>37</v>
      </c>
      <c r="G26" s="16">
        <v>91.718262632563949</v>
      </c>
      <c r="H26" s="18">
        <v>117.87434967680908</v>
      </c>
      <c r="I26" s="84"/>
      <c r="J26" s="81">
        <f t="shared" si="0"/>
        <v>71</v>
      </c>
      <c r="K26" s="82" t="str">
        <f t="shared" si="1"/>
        <v>Arts, Entertainment, and Recreation</v>
      </c>
      <c r="L26" s="16">
        <v>2003129</v>
      </c>
      <c r="M26" s="43">
        <v>2112000</v>
      </c>
      <c r="N26" s="63"/>
    </row>
    <row r="27" spans="2:14" x14ac:dyDescent="0.25">
      <c r="B27" s="61"/>
      <c r="C27" s="62"/>
      <c r="D27" s="62"/>
      <c r="E27" s="13">
        <v>72</v>
      </c>
      <c r="F27" s="98" t="s">
        <v>38</v>
      </c>
      <c r="G27" s="16">
        <v>1440.45945102932</v>
      </c>
      <c r="H27" s="18">
        <v>1641.5452467286773</v>
      </c>
      <c r="I27" s="84"/>
      <c r="J27" s="81">
        <f t="shared" si="0"/>
        <v>72</v>
      </c>
      <c r="K27" s="82" t="str">
        <f t="shared" si="1"/>
        <v>Accomodation and Food Services</v>
      </c>
      <c r="L27" s="16">
        <v>11556285</v>
      </c>
      <c r="M27" s="43">
        <v>12395387</v>
      </c>
      <c r="N27" s="63"/>
    </row>
    <row r="28" spans="2:14" x14ac:dyDescent="0.25">
      <c r="B28" s="61"/>
      <c r="C28" s="62"/>
      <c r="D28" s="62"/>
      <c r="E28" s="13">
        <v>81</v>
      </c>
      <c r="F28" s="98" t="s">
        <v>39</v>
      </c>
      <c r="G28" s="16">
        <v>914.28626013724272</v>
      </c>
      <c r="H28" s="18">
        <v>1035.7483840454042</v>
      </c>
      <c r="I28" s="84"/>
      <c r="J28" s="81">
        <f t="shared" si="0"/>
        <v>81</v>
      </c>
      <c r="K28" s="82" t="str">
        <f t="shared" si="1"/>
        <v>Other Services (except Public Administration)</v>
      </c>
      <c r="L28" s="16">
        <v>5181801</v>
      </c>
      <c r="M28" s="43">
        <v>5282688</v>
      </c>
      <c r="N28" s="63"/>
    </row>
    <row r="29" spans="2:14" x14ac:dyDescent="0.25">
      <c r="B29" s="61"/>
      <c r="C29" s="62"/>
      <c r="D29" s="62"/>
      <c r="E29" s="13">
        <v>99</v>
      </c>
      <c r="F29" s="98" t="s">
        <v>40</v>
      </c>
      <c r="G29" s="16">
        <v>9.6545539613225202</v>
      </c>
      <c r="H29" s="18">
        <v>15.458931105155289</v>
      </c>
      <c r="I29" s="84"/>
      <c r="J29" s="81">
        <f t="shared" si="0"/>
        <v>99</v>
      </c>
      <c r="K29" s="82" t="str">
        <f t="shared" si="1"/>
        <v>Industries not classified</v>
      </c>
      <c r="L29" s="16">
        <v>19728</v>
      </c>
      <c r="M29" s="43">
        <v>11402</v>
      </c>
      <c r="N29" s="63"/>
    </row>
    <row r="30" spans="2:14" x14ac:dyDescent="0.25">
      <c r="B30" s="61"/>
      <c r="C30" s="62"/>
      <c r="D30" s="62"/>
      <c r="E30" s="10"/>
      <c r="F30" s="97"/>
      <c r="G30" s="16"/>
      <c r="H30" s="17"/>
      <c r="I30" s="84"/>
      <c r="J30" s="81" t="str">
        <f t="shared" si="0"/>
        <v/>
      </c>
      <c r="K30" s="82" t="str">
        <f t="shared" si="1"/>
        <v/>
      </c>
      <c r="L30" s="16"/>
      <c r="M30" s="16"/>
      <c r="N30" s="63"/>
    </row>
    <row r="31" spans="2:14" x14ac:dyDescent="0.25">
      <c r="B31" s="61"/>
      <c r="C31" s="62"/>
      <c r="D31" s="62"/>
      <c r="E31" s="10"/>
      <c r="F31" s="97"/>
      <c r="G31" s="16"/>
      <c r="H31" s="17"/>
      <c r="I31" s="80"/>
      <c r="J31" s="81" t="str">
        <f t="shared" si="0"/>
        <v/>
      </c>
      <c r="K31" s="82" t="str">
        <f t="shared" si="1"/>
        <v/>
      </c>
      <c r="L31" s="16"/>
      <c r="M31" s="16"/>
      <c r="N31" s="63"/>
    </row>
    <row r="32" spans="2:14" x14ac:dyDescent="0.25">
      <c r="B32" s="61"/>
      <c r="C32" s="62"/>
      <c r="D32" s="62"/>
      <c r="E32" s="10"/>
      <c r="F32" s="97"/>
      <c r="G32" s="16"/>
      <c r="H32" s="17"/>
      <c r="I32" s="80"/>
      <c r="J32" s="81" t="str">
        <f t="shared" si="0"/>
        <v/>
      </c>
      <c r="K32" s="82" t="str">
        <f t="shared" si="1"/>
        <v/>
      </c>
      <c r="L32" s="16"/>
      <c r="M32" s="16"/>
      <c r="N32" s="63"/>
    </row>
    <row r="33" spans="2:14" x14ac:dyDescent="0.25">
      <c r="B33" s="61"/>
      <c r="C33" s="62"/>
      <c r="D33" s="62"/>
      <c r="E33" s="10"/>
      <c r="F33" s="97"/>
      <c r="G33" s="16"/>
      <c r="H33" s="17"/>
      <c r="I33" s="80"/>
      <c r="J33" s="81" t="str">
        <f t="shared" si="0"/>
        <v/>
      </c>
      <c r="K33" s="82" t="str">
        <f t="shared" si="1"/>
        <v/>
      </c>
      <c r="L33" s="16"/>
      <c r="M33" s="16"/>
      <c r="N33" s="63"/>
    </row>
    <row r="34" spans="2:14" x14ac:dyDescent="0.25">
      <c r="B34" s="61"/>
      <c r="C34" s="62"/>
      <c r="D34" s="62"/>
      <c r="E34" s="10"/>
      <c r="F34" s="97"/>
      <c r="G34" s="16"/>
      <c r="H34" s="17"/>
      <c r="I34" s="80"/>
      <c r="J34" s="81" t="str">
        <f t="shared" si="0"/>
        <v/>
      </c>
      <c r="K34" s="82" t="str">
        <f t="shared" si="1"/>
        <v/>
      </c>
      <c r="L34" s="16"/>
      <c r="M34" s="16"/>
      <c r="N34" s="63"/>
    </row>
    <row r="35" spans="2:14" x14ac:dyDescent="0.25">
      <c r="B35" s="61"/>
      <c r="C35" s="62"/>
      <c r="D35" s="62"/>
      <c r="E35" s="10"/>
      <c r="F35" s="97"/>
      <c r="G35" s="16"/>
      <c r="H35" s="17"/>
      <c r="I35" s="80"/>
      <c r="J35" s="81" t="str">
        <f t="shared" si="0"/>
        <v/>
      </c>
      <c r="K35" s="82" t="str">
        <f t="shared" si="1"/>
        <v/>
      </c>
      <c r="L35" s="16"/>
      <c r="M35" s="16"/>
      <c r="N35" s="63"/>
    </row>
    <row r="36" spans="2:14" x14ac:dyDescent="0.25">
      <c r="B36" s="61"/>
      <c r="C36" s="62"/>
      <c r="D36" s="62"/>
      <c r="E36" s="10"/>
      <c r="F36" s="97"/>
      <c r="G36" s="16"/>
      <c r="H36" s="17"/>
      <c r="I36" s="80"/>
      <c r="J36" s="81" t="str">
        <f t="shared" si="0"/>
        <v/>
      </c>
      <c r="K36" s="82" t="str">
        <f t="shared" si="1"/>
        <v/>
      </c>
      <c r="L36" s="16"/>
      <c r="M36" s="16"/>
      <c r="N36" s="63"/>
    </row>
    <row r="37" spans="2:14" x14ac:dyDescent="0.25">
      <c r="B37" s="61"/>
      <c r="C37" s="62"/>
      <c r="D37" s="62"/>
      <c r="E37" s="10"/>
      <c r="F37" s="97"/>
      <c r="G37" s="16"/>
      <c r="H37" s="17"/>
      <c r="I37" s="80"/>
      <c r="J37" s="81" t="str">
        <f t="shared" si="0"/>
        <v/>
      </c>
      <c r="K37" s="82" t="str">
        <f t="shared" si="1"/>
        <v/>
      </c>
      <c r="L37" s="16"/>
      <c r="M37" s="16"/>
      <c r="N37" s="63"/>
    </row>
    <row r="38" spans="2:14" x14ac:dyDescent="0.25">
      <c r="B38" s="61"/>
      <c r="C38" s="62"/>
      <c r="D38" s="62"/>
      <c r="E38" s="10"/>
      <c r="F38" s="97"/>
      <c r="G38" s="16"/>
      <c r="H38" s="17"/>
      <c r="I38" s="80"/>
      <c r="J38" s="81" t="str">
        <f t="shared" si="0"/>
        <v/>
      </c>
      <c r="K38" s="82" t="str">
        <f t="shared" si="1"/>
        <v/>
      </c>
      <c r="L38" s="16"/>
      <c r="M38" s="16"/>
      <c r="N38" s="63"/>
    </row>
    <row r="39" spans="2:14" x14ac:dyDescent="0.25">
      <c r="B39" s="61"/>
      <c r="C39" s="62"/>
      <c r="D39" s="62"/>
      <c r="E39" s="10"/>
      <c r="F39" s="97"/>
      <c r="G39" s="16"/>
      <c r="H39" s="17"/>
      <c r="I39" s="80"/>
      <c r="J39" s="85" t="str">
        <f t="shared" si="0"/>
        <v/>
      </c>
      <c r="K39" s="86" t="str">
        <f t="shared" si="1"/>
        <v/>
      </c>
      <c r="L39" s="16"/>
      <c r="M39" s="16"/>
      <c r="N39" s="63"/>
    </row>
    <row r="40" spans="2:14" ht="15.75" thickBot="1" x14ac:dyDescent="0.3">
      <c r="B40" s="61"/>
      <c r="C40" s="62"/>
      <c r="D40" s="62"/>
      <c r="E40" s="87" t="s">
        <v>20</v>
      </c>
      <c r="F40" s="88" t="s">
        <v>17</v>
      </c>
      <c r="G40" s="89">
        <f>SUM(G10:G39)</f>
        <v>12381</v>
      </c>
      <c r="H40" s="90">
        <f>SUM(H10:H39)</f>
        <v>12257</v>
      </c>
      <c r="I40" s="80"/>
      <c r="J40" s="91" t="str">
        <f t="shared" ref="J40" si="2">E40</f>
        <v>---</v>
      </c>
      <c r="K40" s="92" t="str">
        <f t="shared" ref="K40" si="3">F40</f>
        <v>Total</v>
      </c>
      <c r="L40" s="89">
        <f>SUM(L10:L39)</f>
        <v>113427241</v>
      </c>
      <c r="M40" s="89">
        <f>SUM(M10:M39)</f>
        <v>118266253</v>
      </c>
      <c r="N40" s="63"/>
    </row>
    <row r="41" spans="2:14" x14ac:dyDescent="0.25">
      <c r="B41" s="61"/>
      <c r="C41" s="62"/>
      <c r="D41" s="62"/>
      <c r="I41" s="93"/>
      <c r="J41" s="93"/>
      <c r="K41" s="93"/>
      <c r="L41" s="93"/>
      <c r="M41" s="93"/>
      <c r="N41" s="63"/>
    </row>
    <row r="42" spans="2:14" ht="15.75" thickBot="1" x14ac:dyDescent="0.3">
      <c r="B42" s="94"/>
      <c r="C42" s="95"/>
      <c r="D42" s="95"/>
      <c r="E42" s="95"/>
      <c r="F42" s="95"/>
      <c r="G42" s="95"/>
      <c r="H42" s="95"/>
      <c r="I42" s="95"/>
      <c r="J42" s="95"/>
      <c r="K42" s="95"/>
      <c r="L42" s="95"/>
      <c r="M42" s="95"/>
      <c r="N42" s="96"/>
    </row>
    <row r="43" spans="2:14" ht="15.75" thickTop="1" x14ac:dyDescent="0.25"/>
  </sheetData>
  <sheetProtection password="DF21" sheet="1" objects="1" scenarios="1" formatCells="0" formatColumns="0" formatRows="0"/>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05F92-CCBB-4C6D-BD6A-F4BB094CCEFB}">
  <dimension ref="B2:R89"/>
  <sheetViews>
    <sheetView workbookViewId="0"/>
  </sheetViews>
  <sheetFormatPr defaultRowHeight="15" x14ac:dyDescent="0.25"/>
  <cols>
    <col min="2" max="2" width="11.42578125" bestFit="1" customWidth="1"/>
    <col min="3" max="3" width="43" bestFit="1" customWidth="1"/>
    <col min="4" max="4" width="15.85546875" customWidth="1"/>
    <col min="5" max="5" width="17" customWidth="1"/>
    <col min="6" max="6" width="17.5703125" bestFit="1" customWidth="1"/>
    <col min="7" max="8" width="16.28515625" bestFit="1" customWidth="1"/>
    <col min="10" max="10" width="10.7109375" customWidth="1"/>
    <col min="11" max="11" width="43" bestFit="1" customWidth="1"/>
    <col min="12" max="12" width="14" customWidth="1"/>
    <col min="13" max="13" width="13.7109375" customWidth="1"/>
    <col min="14" max="16" width="16.42578125" bestFit="1" customWidth="1"/>
    <col min="17" max="17" width="11.140625" customWidth="1"/>
  </cols>
  <sheetData>
    <row r="2" spans="2:18" x14ac:dyDescent="0.25">
      <c r="B2" t="str">
        <f>variable&amp;" and "&amp;variable&amp;" Change: "&amp;study.area&amp;", "&amp;first.year&amp;"-"&amp;second.year</f>
        <v>Employment and Employment Change: Decatur , 2011-2013</v>
      </c>
      <c r="J2" t="str">
        <f>variable&amp;" and "&amp;variable&amp;" Change: "&amp;reference.area&amp;", "&amp;first.year&amp;"-"&amp;second.year</f>
        <v>Employment and Employment Change: United States, 2011-2013</v>
      </c>
    </row>
    <row r="4" spans="2:18" x14ac:dyDescent="0.25">
      <c r="B4" s="19" t="str">
        <f>variable.code</f>
        <v>NAICS Code</v>
      </c>
      <c r="C4" s="19" t="str">
        <f>variable.label</f>
        <v>NAICS Sector</v>
      </c>
      <c r="D4" s="20" t="str">
        <f>variable</f>
        <v>Employment</v>
      </c>
      <c r="E4" s="21"/>
      <c r="F4" s="20" t="s">
        <v>41</v>
      </c>
      <c r="G4" s="21"/>
      <c r="H4" s="11"/>
      <c r="J4" s="19" t="str">
        <f>variable.code</f>
        <v>NAICS Code</v>
      </c>
      <c r="K4" s="19" t="str">
        <f>variable.label</f>
        <v>NAICS Sector</v>
      </c>
      <c r="L4" s="20" t="str">
        <f>variable</f>
        <v>Employment</v>
      </c>
      <c r="M4" s="21"/>
      <c r="N4" s="20" t="s">
        <v>41</v>
      </c>
      <c r="O4" s="21"/>
      <c r="R4" s="54" t="s">
        <v>51</v>
      </c>
    </row>
    <row r="5" spans="2:18" x14ac:dyDescent="0.25">
      <c r="B5" s="26"/>
      <c r="C5" s="26"/>
      <c r="D5" s="19">
        <f>first.year</f>
        <v>2011</v>
      </c>
      <c r="E5" s="19">
        <f>second.year</f>
        <v>2013</v>
      </c>
      <c r="F5" s="25" t="s">
        <v>42</v>
      </c>
      <c r="G5" s="47" t="s">
        <v>43</v>
      </c>
      <c r="H5" s="8"/>
      <c r="J5" s="26"/>
      <c r="K5" s="26"/>
      <c r="L5" s="19">
        <f>first.year</f>
        <v>2011</v>
      </c>
      <c r="M5" s="19">
        <f>second.year</f>
        <v>2013</v>
      </c>
      <c r="N5" s="25" t="s">
        <v>42</v>
      </c>
      <c r="O5" s="47" t="s">
        <v>43</v>
      </c>
    </row>
    <row r="6" spans="2:18" x14ac:dyDescent="0.25">
      <c r="B6" s="56" t="s">
        <v>52</v>
      </c>
      <c r="C6" s="22"/>
      <c r="D6" s="23" t="str">
        <f>"x{i}^"&amp;first.year</f>
        <v>x{i}^2011</v>
      </c>
      <c r="E6" s="23" t="str">
        <f>"x{i}^"&amp;second.year</f>
        <v>x{i}^2013</v>
      </c>
      <c r="F6" s="23" t="str">
        <f>"Δx{i}^{"&amp;first.year&amp;","&amp;second.year&amp;"}"</f>
        <v>Δx{i}^{2011,2013}</v>
      </c>
      <c r="G6" s="23"/>
      <c r="H6" s="8"/>
      <c r="J6" s="56" t="s">
        <v>52</v>
      </c>
      <c r="K6" s="22"/>
      <c r="L6" s="23" t="str">
        <f>"X{i}^"&amp;first.year</f>
        <v>X{i}^2011</v>
      </c>
      <c r="M6" s="23" t="str">
        <f>"X{i}^"&amp;second.year</f>
        <v>X{i}^2013</v>
      </c>
      <c r="N6" s="23" t="str">
        <f>"ΔX{i}^{"&amp;first.year&amp;","&amp;second.year&amp;"}"</f>
        <v>ΔX{i}^{2011,2013}</v>
      </c>
      <c r="O6" s="23"/>
    </row>
    <row r="7" spans="2:18" x14ac:dyDescent="0.25">
      <c r="B7" s="12" t="s">
        <v>14</v>
      </c>
      <c r="C7" s="12" t="s">
        <v>15</v>
      </c>
      <c r="D7" s="12" t="s">
        <v>16</v>
      </c>
      <c r="E7" s="12" t="s">
        <v>19</v>
      </c>
      <c r="F7" s="12" t="s">
        <v>47</v>
      </c>
      <c r="G7" s="12" t="s">
        <v>48</v>
      </c>
      <c r="H7" s="8"/>
      <c r="J7" s="12" t="s">
        <v>14</v>
      </c>
      <c r="K7" s="12" t="s">
        <v>15</v>
      </c>
      <c r="L7" s="12" t="s">
        <v>16</v>
      </c>
      <c r="M7" s="12" t="s">
        <v>19</v>
      </c>
      <c r="N7" s="12" t="s">
        <v>47</v>
      </c>
      <c r="O7" s="12" t="s">
        <v>48</v>
      </c>
    </row>
    <row r="8" spans="2:18" x14ac:dyDescent="0.25">
      <c r="B8" s="33">
        <f>IF(Input!E10="","",Input!E10)</f>
        <v>11</v>
      </c>
      <c r="C8" s="34" t="str">
        <f>IF(Input!F10="","",Input!F10)</f>
        <v>Agriculture, Forstery, Fishing and Hunting</v>
      </c>
      <c r="D8" s="39">
        <f>IF(Input!G10="","",Input!G10)</f>
        <v>0</v>
      </c>
      <c r="E8" s="39">
        <f>IF(Input!H10="","",Input!H10)</f>
        <v>0</v>
      </c>
      <c r="F8" s="39">
        <f t="shared" ref="F8:F10" si="0">IF(B8&lt;&gt;"",E8-D8,"")</f>
        <v>0</v>
      </c>
      <c r="G8" s="28" t="str">
        <f>IF(B8="","",IF(D8&lt;&gt;0,(F8/D8)*100,"n.a."))</f>
        <v>n.a.</v>
      </c>
      <c r="H8" s="44"/>
      <c r="J8" s="33">
        <f>IF(Input!E10="","",Input!E10)</f>
        <v>11</v>
      </c>
      <c r="K8" s="34" t="str">
        <f>IF(Input!F10="","",Input!F10)</f>
        <v>Agriculture, Forstery, Fishing and Hunting</v>
      </c>
      <c r="L8" s="39">
        <f>IF(Input!L10="","",Input!L10)</f>
        <v>156520</v>
      </c>
      <c r="M8" s="39">
        <f>IF(Input!M10="","",Input!M10)</f>
        <v>154496</v>
      </c>
      <c r="N8" s="39">
        <f t="shared" ref="N8:N10" si="1">IF(J8&lt;&gt;"",M8-L8,"")</f>
        <v>-2024</v>
      </c>
      <c r="O8" s="28">
        <f>IF(J8="","",IF(L8&lt;&gt;0,(N8/L8)*100,"n.a."))</f>
        <v>-1.2931254791719908</v>
      </c>
    </row>
    <row r="9" spans="2:18" x14ac:dyDescent="0.25">
      <c r="B9" s="33">
        <f>IF(Input!E11="","",Input!E11)</f>
        <v>21</v>
      </c>
      <c r="C9" s="34" t="str">
        <f>IF(Input!F11="","",Input!F11)</f>
        <v>Mining, Quarrying, and Oil and Gas Extraction</v>
      </c>
      <c r="D9" s="39">
        <f>IF(Input!G11="","",Input!G11)</f>
        <v>0</v>
      </c>
      <c r="E9" s="39">
        <f>IF(Input!H11="","",Input!H11)</f>
        <v>0</v>
      </c>
      <c r="F9" s="39">
        <f t="shared" si="0"/>
        <v>0</v>
      </c>
      <c r="G9" s="28" t="str">
        <f t="shared" ref="G9:G38" si="2">IF(B9="","",IF(D9&lt;&gt;0,(F9/D9)*100,"n.a."))</f>
        <v>n.a.</v>
      </c>
      <c r="H9" s="44"/>
      <c r="J9" s="33">
        <f>IF(Input!E11="","",Input!E11)</f>
        <v>21</v>
      </c>
      <c r="K9" s="34" t="str">
        <f>IF(Input!F11="","",Input!F11)</f>
        <v>Mining, Quarrying, and Oil and Gas Extraction</v>
      </c>
      <c r="L9" s="39">
        <f>IF(Input!L11="","",Input!L11)</f>
        <v>651204</v>
      </c>
      <c r="M9" s="39">
        <f>IF(Input!M11="","",Input!M11)</f>
        <v>732186</v>
      </c>
      <c r="N9" s="39">
        <f t="shared" si="1"/>
        <v>80982</v>
      </c>
      <c r="O9" s="28">
        <f t="shared" ref="O9:O38" si="3">IF(J9="","",IF(L9&lt;&gt;0,(N9/L9)*100,"n.a."))</f>
        <v>12.435734424235724</v>
      </c>
    </row>
    <row r="10" spans="2:18" x14ac:dyDescent="0.25">
      <c r="B10" s="33">
        <f>IF(Input!E12="","",Input!E12)</f>
        <v>22</v>
      </c>
      <c r="C10" s="34" t="str">
        <f>IF(Input!F12="","",Input!F12)</f>
        <v>Utilties</v>
      </c>
      <c r="D10" s="39">
        <f>IF(Input!G12="","",Input!G12)</f>
        <v>6.7581877729257647</v>
      </c>
      <c r="E10" s="39">
        <f>IF(Input!H12="","",Input!H12)</f>
        <v>6.7632823585054389</v>
      </c>
      <c r="F10" s="39">
        <f t="shared" si="0"/>
        <v>5.0945855796742379E-3</v>
      </c>
      <c r="G10" s="29">
        <f t="shared" si="2"/>
        <v>7.5383900993160502E-2</v>
      </c>
      <c r="H10" s="45"/>
      <c r="J10" s="33">
        <f>IF(Input!E12="","",Input!E12)</f>
        <v>22</v>
      </c>
      <c r="K10" s="34" t="str">
        <f>IF(Input!F12="","",Input!F12)</f>
        <v>Utilties</v>
      </c>
      <c r="L10" s="39">
        <f>IF(Input!L12="","",Input!L12)</f>
        <v>639795</v>
      </c>
      <c r="M10" s="39">
        <f>IF(Input!M12="","",Input!M12)</f>
        <v>638575</v>
      </c>
      <c r="N10" s="39">
        <f t="shared" si="1"/>
        <v>-1220</v>
      </c>
      <c r="O10" s="29">
        <f t="shared" si="3"/>
        <v>-0.19068607913472285</v>
      </c>
    </row>
    <row r="11" spans="2:18" x14ac:dyDescent="0.25">
      <c r="B11" s="33">
        <f>IF(Input!E13="","",Input!E13)</f>
        <v>23</v>
      </c>
      <c r="C11" s="34" t="str">
        <f>IF(Input!F13="","",Input!F13)</f>
        <v>Construction</v>
      </c>
      <c r="D11" s="39">
        <f>IF(Input!G13="","",Input!G13)</f>
        <v>258.74204616344355</v>
      </c>
      <c r="E11" s="39">
        <f>IF(Input!H13="","",Input!H13)</f>
        <v>251.20763045877345</v>
      </c>
      <c r="F11" s="39">
        <f>IF(B11&lt;&gt;"",E11-D11,"")</f>
        <v>-7.5344157046700957</v>
      </c>
      <c r="G11" s="29">
        <f t="shared" si="2"/>
        <v>-2.9119409915737915</v>
      </c>
      <c r="H11" s="45"/>
      <c r="J11" s="33">
        <f>IF(Input!E13="","",Input!E13)</f>
        <v>23</v>
      </c>
      <c r="K11" s="34" t="str">
        <f>IF(Input!F13="","",Input!F13)</f>
        <v>Construction</v>
      </c>
      <c r="L11" s="39">
        <f>IF(Input!L13="","",Input!L13)</f>
        <v>5190921</v>
      </c>
      <c r="M11" s="39">
        <f>IF(Input!M13="","",Input!M13)</f>
        <v>5470181</v>
      </c>
      <c r="N11" s="39">
        <f>IF(J11&lt;&gt;"",M11-L11,"")</f>
        <v>279260</v>
      </c>
      <c r="O11" s="29">
        <f t="shared" si="3"/>
        <v>5.37977749998507</v>
      </c>
    </row>
    <row r="12" spans="2:18" x14ac:dyDescent="0.25">
      <c r="B12" s="33">
        <f>IF(Input!E14="","",Input!E14)</f>
        <v>31</v>
      </c>
      <c r="C12" s="34" t="str">
        <f>IF(Input!F14="","",Input!F14)</f>
        <v>Manufacturing</v>
      </c>
      <c r="D12" s="39">
        <f>IF(Input!G14="","",Input!G14)</f>
        <v>288.67116344354338</v>
      </c>
      <c r="E12" s="39">
        <f>IF(Input!H14="","",Input!H14)</f>
        <v>368.11579694151033</v>
      </c>
      <c r="F12" s="39">
        <f t="shared" ref="F12:F37" si="4">IF(B12&lt;&gt;"",E12-D12,"")</f>
        <v>79.444633497966947</v>
      </c>
      <c r="G12" s="29">
        <f t="shared" si="2"/>
        <v>27.520806910630078</v>
      </c>
      <c r="H12" s="45"/>
      <c r="J12" s="33">
        <f>IF(Input!E14="","",Input!E14)</f>
        <v>31</v>
      </c>
      <c r="K12" s="34" t="str">
        <f>IF(Input!F14="","",Input!F14)</f>
        <v>Manufacturing</v>
      </c>
      <c r="L12" s="39">
        <f>IF(Input!L14="","",Input!L14)</f>
        <v>10984361</v>
      </c>
      <c r="M12" s="39">
        <f>IF(Input!M14="","",Input!M14)</f>
        <v>11276438</v>
      </c>
      <c r="N12" s="39">
        <f t="shared" ref="N12:N37" si="5">IF(J12&lt;&gt;"",M12-L12,"")</f>
        <v>292077</v>
      </c>
      <c r="O12" s="29">
        <f t="shared" si="3"/>
        <v>2.659025864135383</v>
      </c>
    </row>
    <row r="13" spans="2:18" x14ac:dyDescent="0.25">
      <c r="B13" s="33">
        <f>IF(Input!E15="","",Input!E15)</f>
        <v>42</v>
      </c>
      <c r="C13" s="34" t="str">
        <f>IF(Input!F15="","",Input!F15)</f>
        <v>Wholesale Trade</v>
      </c>
      <c r="D13" s="39">
        <f>IF(Input!G15="","",Input!G15)</f>
        <v>142.8873986275733</v>
      </c>
      <c r="E13" s="39">
        <f>IF(Input!H15="","",Input!H15)</f>
        <v>840.57937884281887</v>
      </c>
      <c r="F13" s="39">
        <f t="shared" si="4"/>
        <v>697.69198021524562</v>
      </c>
      <c r="G13" s="29">
        <f t="shared" si="2"/>
        <v>488.28097293151399</v>
      </c>
      <c r="H13" s="45"/>
      <c r="J13" s="33">
        <f>IF(Input!E15="","",Input!E15)</f>
        <v>42</v>
      </c>
      <c r="K13" s="34" t="str">
        <f>IF(Input!F15="","",Input!F15)</f>
        <v>Wholesale Trade</v>
      </c>
      <c r="L13" s="39">
        <f>IF(Input!L15="","",Input!L15)</f>
        <v>5626328</v>
      </c>
      <c r="M13" s="39">
        <f>IF(Input!M15="","",Input!M15)</f>
        <v>5908763</v>
      </c>
      <c r="N13" s="39">
        <f t="shared" si="5"/>
        <v>282435</v>
      </c>
      <c r="O13" s="29">
        <f t="shared" si="3"/>
        <v>5.0198815284142695</v>
      </c>
    </row>
    <row r="14" spans="2:18" x14ac:dyDescent="0.25">
      <c r="B14" s="33">
        <f>IF(Input!E16="","",Input!E16)</f>
        <v>44</v>
      </c>
      <c r="C14" s="34" t="str">
        <f>IF(Input!F16="","",Input!F16)</f>
        <v>Retail Trade</v>
      </c>
      <c r="D14" s="39">
        <f>IF(Input!G16="","",Input!G16)</f>
        <v>1431.7703524641297</v>
      </c>
      <c r="E14" s="39">
        <f>IF(Input!H16="","",Input!H16)</f>
        <v>834.78227967838563</v>
      </c>
      <c r="F14" s="39">
        <f t="shared" si="4"/>
        <v>-596.98807278574407</v>
      </c>
      <c r="G14" s="29">
        <f t="shared" si="2"/>
        <v>-41.695797916076799</v>
      </c>
      <c r="H14" s="45"/>
      <c r="J14" s="33">
        <f>IF(Input!E16="","",Input!E16)</f>
        <v>44</v>
      </c>
      <c r="K14" s="34" t="str">
        <f>IF(Input!F16="","",Input!F16)</f>
        <v>Retail Trade</v>
      </c>
      <c r="L14" s="39">
        <f>IF(Input!L16="","",Input!L16)</f>
        <v>14698563</v>
      </c>
      <c r="M14" s="39">
        <f>IF(Input!M16="","",Input!M16)</f>
        <v>15023362</v>
      </c>
      <c r="N14" s="39">
        <f t="shared" si="5"/>
        <v>324799</v>
      </c>
      <c r="O14" s="29">
        <f t="shared" si="3"/>
        <v>2.2097330194795233</v>
      </c>
    </row>
    <row r="15" spans="2:18" x14ac:dyDescent="0.25">
      <c r="B15" s="33">
        <f>IF(Input!E17="","",Input!E17)</f>
        <v>48</v>
      </c>
      <c r="C15" s="34" t="str">
        <f>IF(Input!F17="","",Input!F17)</f>
        <v>Transportation and Warehousing</v>
      </c>
      <c r="D15" s="39">
        <f>IF(Input!G17="","",Input!G17)</f>
        <v>149.64558640049907</v>
      </c>
      <c r="E15" s="39">
        <f>IF(Input!H17="","",Input!H17)</f>
        <v>83.091754690209683</v>
      </c>
      <c r="F15" s="39">
        <f t="shared" si="4"/>
        <v>-66.553831710289387</v>
      </c>
      <c r="G15" s="29">
        <f t="shared" si="2"/>
        <v>-44.474303125900569</v>
      </c>
      <c r="H15" s="45"/>
      <c r="J15" s="33">
        <f>IF(Input!E17="","",Input!E17)</f>
        <v>48</v>
      </c>
      <c r="K15" s="34" t="str">
        <f>IF(Input!F17="","",Input!F17)</f>
        <v>Transportation and Warehousing</v>
      </c>
      <c r="L15" s="39">
        <f>IF(Input!L17="","",Input!L17)</f>
        <v>4106359</v>
      </c>
      <c r="M15" s="39">
        <f>IF(Input!M17="","",Input!M17)</f>
        <v>4287236</v>
      </c>
      <c r="N15" s="39">
        <f t="shared" si="5"/>
        <v>180877</v>
      </c>
      <c r="O15" s="29">
        <f t="shared" si="3"/>
        <v>4.4048024052451336</v>
      </c>
    </row>
    <row r="16" spans="2:18" x14ac:dyDescent="0.25">
      <c r="B16" s="33">
        <f>IF(Input!E18="","",Input!E18)</f>
        <v>51</v>
      </c>
      <c r="C16" s="34" t="str">
        <f>IF(Input!F18="","",Input!F18)</f>
        <v xml:space="preserve">Information </v>
      </c>
      <c r="D16" s="39">
        <f>IF(Input!G18="","",Input!G18)</f>
        <v>135.16375545851528</v>
      </c>
      <c r="E16" s="39">
        <f>IF(Input!H18="","",Input!H18)</f>
        <v>364.25106416522146</v>
      </c>
      <c r="F16" s="39">
        <f t="shared" si="4"/>
        <v>229.08730870670618</v>
      </c>
      <c r="G16" s="29">
        <f t="shared" si="2"/>
        <v>169.48871236196015</v>
      </c>
      <c r="H16" s="45"/>
      <c r="J16" s="33">
        <f>IF(Input!E18="","",Input!E18)</f>
        <v>51</v>
      </c>
      <c r="K16" s="34" t="str">
        <f>IF(Input!F18="","",Input!F18)</f>
        <v xml:space="preserve">Information </v>
      </c>
      <c r="L16" s="39">
        <f>IF(Input!L18="","",Input!L18)</f>
        <v>3121317</v>
      </c>
      <c r="M16" s="39">
        <f>IF(Input!M18="","",Input!M18)</f>
        <v>3266084</v>
      </c>
      <c r="N16" s="39">
        <f t="shared" si="5"/>
        <v>144767</v>
      </c>
      <c r="O16" s="29">
        <f t="shared" si="3"/>
        <v>4.6380101732698087</v>
      </c>
    </row>
    <row r="17" spans="2:15" x14ac:dyDescent="0.25">
      <c r="B17" s="33">
        <f>IF(Input!E19="","",Input!E19)</f>
        <v>52</v>
      </c>
      <c r="C17" s="34" t="str">
        <f>IF(Input!F19="","",Input!F19)</f>
        <v>Finance and Insurance</v>
      </c>
      <c r="D17" s="39">
        <f>IF(Input!G19="","",Input!G19)</f>
        <v>318.60028072364321</v>
      </c>
      <c r="E17" s="39">
        <f>IF(Input!H19="","",Input!H19)</f>
        <v>221.25595144253506</v>
      </c>
      <c r="F17" s="39">
        <f t="shared" si="4"/>
        <v>-97.344329281108145</v>
      </c>
      <c r="G17" s="29">
        <f t="shared" si="2"/>
        <v>-30.55374874749263</v>
      </c>
      <c r="H17" s="45"/>
      <c r="J17" s="33">
        <f>IF(Input!E19="","",Input!E19)</f>
        <v>52</v>
      </c>
      <c r="K17" s="34" t="str">
        <f>IF(Input!F19="","",Input!F19)</f>
        <v>Finance and Insurance</v>
      </c>
      <c r="L17" s="39">
        <f>IF(Input!L19="","",Input!L19)</f>
        <v>5886602</v>
      </c>
      <c r="M17" s="39">
        <f>IF(Input!M19="","",Input!M19)</f>
        <v>6063761</v>
      </c>
      <c r="N17" s="39">
        <f t="shared" si="5"/>
        <v>177159</v>
      </c>
      <c r="O17" s="29">
        <f t="shared" si="3"/>
        <v>3.0095290967522521</v>
      </c>
    </row>
    <row r="18" spans="2:15" x14ac:dyDescent="0.25">
      <c r="B18" s="33">
        <f>IF(Input!E20="","",Input!E20)</f>
        <v>53</v>
      </c>
      <c r="C18" s="34" t="str">
        <f>IF(Input!F20="","",Input!F20)</f>
        <v>Real Estate and Rental and Leasing</v>
      </c>
      <c r="D18" s="39">
        <f>IF(Input!G20="","",Input!G20)</f>
        <v>182.47106986899564</v>
      </c>
      <c r="E18" s="39">
        <f>IF(Input!H20="","",Input!H20)</f>
        <v>215.45885227810183</v>
      </c>
      <c r="F18" s="39">
        <f t="shared" si="4"/>
        <v>32.987782409106188</v>
      </c>
      <c r="G18" s="29">
        <f t="shared" si="2"/>
        <v>18.078363015457537</v>
      </c>
      <c r="H18" s="45"/>
      <c r="J18" s="33">
        <f>IF(Input!E20="","",Input!E20)</f>
        <v>53</v>
      </c>
      <c r="K18" s="34" t="str">
        <f>IF(Input!F20="","",Input!F20)</f>
        <v>Real Estate and Rental and Leasing</v>
      </c>
      <c r="L18" s="39">
        <f>IF(Input!L20="","",Input!L20)</f>
        <v>1917640</v>
      </c>
      <c r="M18" s="39">
        <f>IF(Input!M20="","",Input!M20)</f>
        <v>1972105</v>
      </c>
      <c r="N18" s="39">
        <f t="shared" si="5"/>
        <v>54465</v>
      </c>
      <c r="O18" s="29">
        <f t="shared" si="3"/>
        <v>2.8402098412632193</v>
      </c>
    </row>
    <row r="19" spans="2:15" x14ac:dyDescent="0.25">
      <c r="B19" s="33">
        <f>IF(Input!E21="","",Input!E21)</f>
        <v>54</v>
      </c>
      <c r="C19" s="34" t="str">
        <f>IF(Input!F21="","",Input!F21)</f>
        <v>Professional, Scientific, and Technical Services</v>
      </c>
      <c r="D19" s="39">
        <f>IF(Input!G21="","",Input!G21)</f>
        <v>1600.7250467872739</v>
      </c>
      <c r="E19" s="39">
        <f>IF(Input!H21="","",Input!H21)</f>
        <v>1317.8738767144885</v>
      </c>
      <c r="F19" s="39">
        <f t="shared" si="4"/>
        <v>-282.85117007278541</v>
      </c>
      <c r="G19" s="29">
        <f t="shared" si="2"/>
        <v>-17.670190807626845</v>
      </c>
      <c r="H19" s="45"/>
      <c r="J19" s="33">
        <f>IF(Input!E21="","",Input!E21)</f>
        <v>54</v>
      </c>
      <c r="K19" s="34" t="str">
        <f>IF(Input!F21="","",Input!F21)</f>
        <v>Professional, Scientific, and Technical Services</v>
      </c>
      <c r="L19" s="39">
        <f>IF(Input!L21="","",Input!L21)</f>
        <v>7929910</v>
      </c>
      <c r="M19" s="39">
        <f>IF(Input!M21="","",Input!M21)</f>
        <v>8275350</v>
      </c>
      <c r="N19" s="39">
        <f t="shared" si="5"/>
        <v>345440</v>
      </c>
      <c r="O19" s="29">
        <f t="shared" si="3"/>
        <v>4.3561654545890178</v>
      </c>
    </row>
    <row r="20" spans="2:15" x14ac:dyDescent="0.25">
      <c r="B20" s="33">
        <f>IF(Input!E22="","",Input!E22)</f>
        <v>55</v>
      </c>
      <c r="C20" s="34" t="str">
        <f>IF(Input!F22="","",Input!F22)</f>
        <v>Management of Companies and Enterprises</v>
      </c>
      <c r="D20" s="39">
        <f>IF(Input!G22="","",Input!G22)</f>
        <v>1.9309107922645041</v>
      </c>
      <c r="E20" s="39">
        <f>IF(Input!H22="","",Input!H22)</f>
        <v>1.9323663881444111</v>
      </c>
      <c r="F20" s="39">
        <f t="shared" si="4"/>
        <v>1.4555958799069568E-3</v>
      </c>
      <c r="G20" s="29">
        <f t="shared" si="2"/>
        <v>7.5383900993162153E-2</v>
      </c>
      <c r="H20" s="45"/>
      <c r="J20" s="33">
        <f>IF(Input!E22="","",Input!E22)</f>
        <v>55</v>
      </c>
      <c r="K20" s="34" t="str">
        <f>IF(Input!F22="","",Input!F22)</f>
        <v>Management of Companies and Enterprises</v>
      </c>
      <c r="L20" s="39">
        <f>IF(Input!L22="","",Input!L22)</f>
        <v>2921669</v>
      </c>
      <c r="M20" s="39">
        <f>IF(Input!M22="","",Input!M22)</f>
        <v>3098762</v>
      </c>
      <c r="N20" s="39">
        <f t="shared" si="5"/>
        <v>177093</v>
      </c>
      <c r="O20" s="29">
        <f t="shared" si="3"/>
        <v>6.0613642407815531</v>
      </c>
    </row>
    <row r="21" spans="2:15" x14ac:dyDescent="0.25">
      <c r="B21" s="33">
        <f>IF(Input!E23="","",Input!E23)</f>
        <v>56</v>
      </c>
      <c r="C21" s="34" t="str">
        <f>IF(Input!F23="","",Input!F23)</f>
        <v>Administrative and Support Services</v>
      </c>
      <c r="D21" s="39">
        <f>IF(Input!G23="","",Input!G23)</f>
        <v>1057.1736587648161</v>
      </c>
      <c r="E21" s="39">
        <f>IF(Input!H23="","",Input!H23)</f>
        <v>704.3475484786378</v>
      </c>
      <c r="F21" s="39">
        <f t="shared" si="4"/>
        <v>-352.82611028617828</v>
      </c>
      <c r="G21" s="29">
        <f t="shared" si="2"/>
        <v>-33.374470443996337</v>
      </c>
      <c r="H21" s="45"/>
      <c r="J21" s="33">
        <f>IF(Input!E23="","",Input!E23)</f>
        <v>56</v>
      </c>
      <c r="K21" s="34" t="str">
        <f>IF(Input!F23="","",Input!F23)</f>
        <v>Administrative and Support Services</v>
      </c>
      <c r="L21" s="39">
        <f>IF(Input!L23="","",Input!L23)</f>
        <v>9389950</v>
      </c>
      <c r="M21" s="39">
        <f>IF(Input!M23="","",Input!M23)</f>
        <v>10185297</v>
      </c>
      <c r="N21" s="39">
        <f t="shared" si="5"/>
        <v>795347</v>
      </c>
      <c r="O21" s="29">
        <f t="shared" si="3"/>
        <v>8.4701941969872045</v>
      </c>
    </row>
    <row r="22" spans="2:15" x14ac:dyDescent="0.25">
      <c r="B22" s="33">
        <f>IF(Input!E24="","",Input!E24)</f>
        <v>61</v>
      </c>
      <c r="C22" s="34" t="str">
        <f>IF(Input!F24="","",Input!F24)</f>
        <v>Educational Services</v>
      </c>
      <c r="D22" s="39">
        <f>IF(Input!G24="","",Input!G24)</f>
        <v>1544.7286338116032</v>
      </c>
      <c r="E22" s="39">
        <f>IF(Input!H24="","",Input!H24)</f>
        <v>1657.9703610279048</v>
      </c>
      <c r="F22" s="39">
        <f t="shared" si="4"/>
        <v>113.24172721630157</v>
      </c>
      <c r="G22" s="29">
        <f t="shared" si="2"/>
        <v>7.3308492338151776</v>
      </c>
      <c r="H22" s="45"/>
      <c r="J22" s="33">
        <f>IF(Input!E24="","",Input!E24)</f>
        <v>61</v>
      </c>
      <c r="K22" s="34" t="str">
        <f>IF(Input!F24="","",Input!F24)</f>
        <v>Educational Services</v>
      </c>
      <c r="L22" s="39">
        <f>IF(Input!L24="","",Input!L24)</f>
        <v>3386047</v>
      </c>
      <c r="M22" s="39">
        <f>IF(Input!M24="","",Input!M24)</f>
        <v>3513469</v>
      </c>
      <c r="N22" s="39">
        <f t="shared" si="5"/>
        <v>127422</v>
      </c>
      <c r="O22" s="29">
        <f t="shared" si="3"/>
        <v>3.7631491825128238</v>
      </c>
    </row>
    <row r="23" spans="2:15" x14ac:dyDescent="0.25">
      <c r="B23" s="33">
        <f>IF(Input!E25="","",Input!E25)</f>
        <v>62</v>
      </c>
      <c r="C23" s="34" t="str">
        <f>IF(Input!F25="","",Input!F25)</f>
        <v>Health Care and Social Assistance</v>
      </c>
      <c r="D23" s="39">
        <f>IF(Input!G25="","",Input!G25)</f>
        <v>2805.6133811603245</v>
      </c>
      <c r="E23" s="39">
        <f>IF(Input!H25="","",Input!H25)</f>
        <v>2578.7429449787164</v>
      </c>
      <c r="F23" s="39">
        <f t="shared" si="4"/>
        <v>-226.87043618160806</v>
      </c>
      <c r="G23" s="29">
        <f t="shared" si="2"/>
        <v>-8.086304324930925</v>
      </c>
      <c r="H23" s="45"/>
      <c r="J23" s="33">
        <f>IF(Input!E25="","",Input!E25)</f>
        <v>62</v>
      </c>
      <c r="K23" s="34" t="str">
        <f>IF(Input!F25="","",Input!F25)</f>
        <v>Health Care and Social Assistance</v>
      </c>
      <c r="L23" s="39">
        <f>IF(Input!L25="","",Input!L25)</f>
        <v>18059112</v>
      </c>
      <c r="M23" s="39">
        <f>IF(Input!M25="","",Input!M25)</f>
        <v>18598711</v>
      </c>
      <c r="N23" s="39">
        <f t="shared" si="5"/>
        <v>539599</v>
      </c>
      <c r="O23" s="29">
        <f t="shared" si="3"/>
        <v>2.9879597623626233</v>
      </c>
    </row>
    <row r="24" spans="2:15" x14ac:dyDescent="0.25">
      <c r="B24" s="33">
        <f>IF(Input!E26="","",Input!E26)</f>
        <v>71</v>
      </c>
      <c r="C24" s="34" t="str">
        <f>IF(Input!F26="","",Input!F26)</f>
        <v>Arts, Entertainment, and Recreation</v>
      </c>
      <c r="D24" s="39">
        <f>IF(Input!G26="","",Input!G26)</f>
        <v>91.718262632563949</v>
      </c>
      <c r="E24" s="39">
        <f>IF(Input!H26="","",Input!H26)</f>
        <v>117.87434967680908</v>
      </c>
      <c r="F24" s="39">
        <f t="shared" si="4"/>
        <v>26.156087044245126</v>
      </c>
      <c r="G24" s="29">
        <f t="shared" si="2"/>
        <v>28.517861430749107</v>
      </c>
      <c r="H24" s="45"/>
      <c r="J24" s="33">
        <f>IF(Input!E26="","",Input!E26)</f>
        <v>71</v>
      </c>
      <c r="K24" s="34" t="str">
        <f>IF(Input!F26="","",Input!F26)</f>
        <v>Arts, Entertainment, and Recreation</v>
      </c>
      <c r="L24" s="39">
        <f>IF(Input!L26="","",Input!L26)</f>
        <v>2003129</v>
      </c>
      <c r="M24" s="39">
        <f>IF(Input!M26="","",Input!M26)</f>
        <v>2112000</v>
      </c>
      <c r="N24" s="39">
        <f t="shared" si="5"/>
        <v>108871</v>
      </c>
      <c r="O24" s="29">
        <f t="shared" si="3"/>
        <v>5.4350468691731786</v>
      </c>
    </row>
    <row r="25" spans="2:15" x14ac:dyDescent="0.25">
      <c r="B25" s="33">
        <f>IF(Input!E27="","",Input!E27)</f>
        <v>72</v>
      </c>
      <c r="C25" s="34" t="str">
        <f>IF(Input!F27="","",Input!F27)</f>
        <v>Accomodation and Food Services</v>
      </c>
      <c r="D25" s="39">
        <f>IF(Input!G27="","",Input!G27)</f>
        <v>1440.45945102932</v>
      </c>
      <c r="E25" s="39">
        <f>IF(Input!H27="","",Input!H27)</f>
        <v>1641.5452467286773</v>
      </c>
      <c r="F25" s="39">
        <f t="shared" si="4"/>
        <v>201.08579569935728</v>
      </c>
      <c r="G25" s="29">
        <f t="shared" si="2"/>
        <v>13.959837297444636</v>
      </c>
      <c r="H25" s="45"/>
      <c r="J25" s="33">
        <f>IF(Input!E27="","",Input!E27)</f>
        <v>72</v>
      </c>
      <c r="K25" s="34" t="str">
        <f>IF(Input!F27="","",Input!F27)</f>
        <v>Accomodation and Food Services</v>
      </c>
      <c r="L25" s="39">
        <f>IF(Input!L27="","",Input!L27)</f>
        <v>11556285</v>
      </c>
      <c r="M25" s="39">
        <f>IF(Input!M27="","",Input!M27)</f>
        <v>12395387</v>
      </c>
      <c r="N25" s="39">
        <f t="shared" si="5"/>
        <v>839102</v>
      </c>
      <c r="O25" s="29">
        <f t="shared" si="3"/>
        <v>7.2610012646797824</v>
      </c>
    </row>
    <row r="26" spans="2:15" x14ac:dyDescent="0.25">
      <c r="B26" s="33">
        <f>IF(Input!E28="","",Input!E28)</f>
        <v>81</v>
      </c>
      <c r="C26" s="34" t="str">
        <f>IF(Input!F28="","",Input!F28)</f>
        <v>Other Services (except Public Administration)</v>
      </c>
      <c r="D26" s="39">
        <f>IF(Input!G28="","",Input!G28)</f>
        <v>914.28626013724272</v>
      </c>
      <c r="E26" s="39">
        <f>IF(Input!H28="","",Input!H28)</f>
        <v>1035.7483840454042</v>
      </c>
      <c r="F26" s="39">
        <f t="shared" si="4"/>
        <v>121.46212390816152</v>
      </c>
      <c r="G26" s="29">
        <f t="shared" si="2"/>
        <v>13.284911871029204</v>
      </c>
      <c r="H26" s="45"/>
      <c r="J26" s="33">
        <f>IF(Input!E28="","",Input!E28)</f>
        <v>81</v>
      </c>
      <c r="K26" s="34" t="str">
        <f>IF(Input!F28="","",Input!F28)</f>
        <v>Other Services (except Public Administration)</v>
      </c>
      <c r="L26" s="39">
        <f>IF(Input!L28="","",Input!L28)</f>
        <v>5181801</v>
      </c>
      <c r="M26" s="39">
        <f>IF(Input!M28="","",Input!M28)</f>
        <v>5282688</v>
      </c>
      <c r="N26" s="39">
        <f t="shared" si="5"/>
        <v>100887</v>
      </c>
      <c r="O26" s="29">
        <f t="shared" si="3"/>
        <v>1.9469485609347019</v>
      </c>
    </row>
    <row r="27" spans="2:15" x14ac:dyDescent="0.25">
      <c r="B27" s="33">
        <f>IF(Input!E29="","",Input!E29)</f>
        <v>99</v>
      </c>
      <c r="C27" s="34" t="str">
        <f>IF(Input!F29="","",Input!F29)</f>
        <v>Industries not classified</v>
      </c>
      <c r="D27" s="39">
        <f>IF(Input!G29="","",Input!G29)</f>
        <v>9.6545539613225202</v>
      </c>
      <c r="E27" s="39">
        <f>IF(Input!H29="","",Input!H29)</f>
        <v>15.458931105155289</v>
      </c>
      <c r="F27" s="39">
        <f t="shared" si="4"/>
        <v>5.8043771438327685</v>
      </c>
      <c r="G27" s="29">
        <f t="shared" si="2"/>
        <v>60.120614241589067</v>
      </c>
      <c r="H27" s="45"/>
      <c r="J27" s="33">
        <f>IF(Input!E29="","",Input!E29)</f>
        <v>99</v>
      </c>
      <c r="K27" s="34" t="str">
        <f>IF(Input!F29="","",Input!F29)</f>
        <v>Industries not classified</v>
      </c>
      <c r="L27" s="39">
        <f>IF(Input!L29="","",Input!L29)</f>
        <v>19728</v>
      </c>
      <c r="M27" s="39">
        <f>IF(Input!M29="","",Input!M29)</f>
        <v>11402</v>
      </c>
      <c r="N27" s="39">
        <f t="shared" si="5"/>
        <v>-8326</v>
      </c>
      <c r="O27" s="29">
        <f t="shared" si="3"/>
        <v>-42.203974047039736</v>
      </c>
    </row>
    <row r="28" spans="2:15" x14ac:dyDescent="0.25">
      <c r="B28" s="33" t="str">
        <f>IF(Input!E30="","",Input!E30)</f>
        <v/>
      </c>
      <c r="C28" s="34" t="str">
        <f>IF(Input!F30="","",Input!F30)</f>
        <v/>
      </c>
      <c r="D28" s="39" t="str">
        <f>IF(Input!G30="","",Input!G30)</f>
        <v/>
      </c>
      <c r="E28" s="39" t="str">
        <f>IF(Input!H30="","",Input!H30)</f>
        <v/>
      </c>
      <c r="F28" s="39" t="str">
        <f t="shared" si="4"/>
        <v/>
      </c>
      <c r="G28" s="29" t="str">
        <f t="shared" si="2"/>
        <v/>
      </c>
      <c r="H28" s="45"/>
      <c r="J28" s="33" t="str">
        <f>IF(Input!E30="","",Input!E30)</f>
        <v/>
      </c>
      <c r="K28" s="34" t="str">
        <f>IF(Input!F30="","",Input!F30)</f>
        <v/>
      </c>
      <c r="L28" s="39" t="str">
        <f>IF(Input!L30="","",Input!L30)</f>
        <v/>
      </c>
      <c r="M28" s="39" t="str">
        <f>IF(Input!M30="","",Input!M30)</f>
        <v/>
      </c>
      <c r="N28" s="39" t="str">
        <f t="shared" si="5"/>
        <v/>
      </c>
      <c r="O28" s="29" t="str">
        <f t="shared" si="3"/>
        <v/>
      </c>
    </row>
    <row r="29" spans="2:15" x14ac:dyDescent="0.25">
      <c r="B29" s="33" t="str">
        <f>IF(Input!E31="","",Input!E31)</f>
        <v/>
      </c>
      <c r="C29" s="34" t="str">
        <f>IF(Input!F31="","",Input!F31)</f>
        <v/>
      </c>
      <c r="D29" s="39" t="str">
        <f>IF(Input!G31="","",Input!G31)</f>
        <v/>
      </c>
      <c r="E29" s="39" t="str">
        <f>IF(Input!H31="","",Input!H31)</f>
        <v/>
      </c>
      <c r="F29" s="39" t="str">
        <f t="shared" si="4"/>
        <v/>
      </c>
      <c r="G29" s="29" t="str">
        <f t="shared" si="2"/>
        <v/>
      </c>
      <c r="H29" s="45"/>
      <c r="J29" s="33" t="str">
        <f>IF(Input!E31="","",Input!E31)</f>
        <v/>
      </c>
      <c r="K29" s="34" t="str">
        <f>IF(Input!F31="","",Input!F31)</f>
        <v/>
      </c>
      <c r="L29" s="39" t="str">
        <f>IF(Input!L31="","",Input!L31)</f>
        <v/>
      </c>
      <c r="M29" s="39" t="str">
        <f>IF(Input!M31="","",Input!M31)</f>
        <v/>
      </c>
      <c r="N29" s="39" t="str">
        <f t="shared" si="5"/>
        <v/>
      </c>
      <c r="O29" s="29" t="str">
        <f t="shared" si="3"/>
        <v/>
      </c>
    </row>
    <row r="30" spans="2:15" x14ac:dyDescent="0.25">
      <c r="B30" s="33" t="str">
        <f>IF(Input!E32="","",Input!E32)</f>
        <v/>
      </c>
      <c r="C30" s="34" t="str">
        <f>IF(Input!F32="","",Input!F32)</f>
        <v/>
      </c>
      <c r="D30" s="39" t="str">
        <f>IF(Input!G32="","",Input!G32)</f>
        <v/>
      </c>
      <c r="E30" s="39" t="str">
        <f>IF(Input!H32="","",Input!H32)</f>
        <v/>
      </c>
      <c r="F30" s="39" t="str">
        <f t="shared" si="4"/>
        <v/>
      </c>
      <c r="G30" s="29" t="str">
        <f t="shared" si="2"/>
        <v/>
      </c>
      <c r="H30" s="45"/>
      <c r="J30" s="33" t="str">
        <f>IF(Input!E32="","",Input!E32)</f>
        <v/>
      </c>
      <c r="K30" s="34" t="str">
        <f>IF(Input!F32="","",Input!F32)</f>
        <v/>
      </c>
      <c r="L30" s="39" t="str">
        <f>IF(Input!L32="","",Input!L32)</f>
        <v/>
      </c>
      <c r="M30" s="39" t="str">
        <f>IF(Input!M32="","",Input!M32)</f>
        <v/>
      </c>
      <c r="N30" s="39" t="str">
        <f t="shared" si="5"/>
        <v/>
      </c>
      <c r="O30" s="29" t="str">
        <f t="shared" si="3"/>
        <v/>
      </c>
    </row>
    <row r="31" spans="2:15" x14ac:dyDescent="0.25">
      <c r="B31" s="33" t="str">
        <f>IF(Input!E33="","",Input!E33)</f>
        <v/>
      </c>
      <c r="C31" s="34" t="str">
        <f>IF(Input!F33="","",Input!F33)</f>
        <v/>
      </c>
      <c r="D31" s="39" t="str">
        <f>IF(Input!G33="","",Input!G33)</f>
        <v/>
      </c>
      <c r="E31" s="39" t="str">
        <f>IF(Input!H33="","",Input!H33)</f>
        <v/>
      </c>
      <c r="F31" s="39" t="str">
        <f t="shared" si="4"/>
        <v/>
      </c>
      <c r="G31" s="29" t="str">
        <f t="shared" si="2"/>
        <v/>
      </c>
      <c r="H31" s="45"/>
      <c r="J31" s="33" t="str">
        <f>IF(Input!E33="","",Input!E33)</f>
        <v/>
      </c>
      <c r="K31" s="34" t="str">
        <f>IF(Input!F33="","",Input!F33)</f>
        <v/>
      </c>
      <c r="L31" s="39" t="str">
        <f>IF(Input!L33="","",Input!L33)</f>
        <v/>
      </c>
      <c r="M31" s="39" t="str">
        <f>IF(Input!M33="","",Input!M33)</f>
        <v/>
      </c>
      <c r="N31" s="39" t="str">
        <f t="shared" si="5"/>
        <v/>
      </c>
      <c r="O31" s="29" t="str">
        <f t="shared" si="3"/>
        <v/>
      </c>
    </row>
    <row r="32" spans="2:15" x14ac:dyDescent="0.25">
      <c r="B32" s="33" t="str">
        <f>IF(Input!E34="","",Input!E34)</f>
        <v/>
      </c>
      <c r="C32" s="34" t="str">
        <f>IF(Input!F34="","",Input!F34)</f>
        <v/>
      </c>
      <c r="D32" s="39" t="str">
        <f>IF(Input!G34="","",Input!G34)</f>
        <v/>
      </c>
      <c r="E32" s="39" t="str">
        <f>IF(Input!H34="","",Input!H34)</f>
        <v/>
      </c>
      <c r="F32" s="39" t="str">
        <f t="shared" si="4"/>
        <v/>
      </c>
      <c r="G32" s="29" t="str">
        <f t="shared" si="2"/>
        <v/>
      </c>
      <c r="H32" s="45"/>
      <c r="J32" s="33" t="str">
        <f>IF(Input!E34="","",Input!E34)</f>
        <v/>
      </c>
      <c r="K32" s="34" t="str">
        <f>IF(Input!F34="","",Input!F34)</f>
        <v/>
      </c>
      <c r="L32" s="39" t="str">
        <f>IF(Input!L34="","",Input!L34)</f>
        <v/>
      </c>
      <c r="M32" s="39" t="str">
        <f>IF(Input!M34="","",Input!M34)</f>
        <v/>
      </c>
      <c r="N32" s="39" t="str">
        <f t="shared" si="5"/>
        <v/>
      </c>
      <c r="O32" s="29" t="str">
        <f t="shared" si="3"/>
        <v/>
      </c>
    </row>
    <row r="33" spans="2:15" x14ac:dyDescent="0.25">
      <c r="B33" s="33" t="str">
        <f>IF(Input!E35="","",Input!E35)</f>
        <v/>
      </c>
      <c r="C33" s="34" t="str">
        <f>IF(Input!F35="","",Input!F35)</f>
        <v/>
      </c>
      <c r="D33" s="39" t="str">
        <f>IF(Input!G35="","",Input!G35)</f>
        <v/>
      </c>
      <c r="E33" s="39" t="str">
        <f>IF(Input!H35="","",Input!H35)</f>
        <v/>
      </c>
      <c r="F33" s="39" t="str">
        <f t="shared" si="4"/>
        <v/>
      </c>
      <c r="G33" s="29" t="str">
        <f t="shared" si="2"/>
        <v/>
      </c>
      <c r="H33" s="45"/>
      <c r="J33" s="33" t="str">
        <f>IF(Input!E35="","",Input!E35)</f>
        <v/>
      </c>
      <c r="K33" s="34" t="str">
        <f>IF(Input!F35="","",Input!F35)</f>
        <v/>
      </c>
      <c r="L33" s="39" t="str">
        <f>IF(Input!L35="","",Input!L35)</f>
        <v/>
      </c>
      <c r="M33" s="39" t="str">
        <f>IF(Input!M35="","",Input!M35)</f>
        <v/>
      </c>
      <c r="N33" s="39" t="str">
        <f t="shared" si="5"/>
        <v/>
      </c>
      <c r="O33" s="29" t="str">
        <f t="shared" si="3"/>
        <v/>
      </c>
    </row>
    <row r="34" spans="2:15" x14ac:dyDescent="0.25">
      <c r="B34" s="33" t="str">
        <f>IF(Input!E36="","",Input!E36)</f>
        <v/>
      </c>
      <c r="C34" s="34" t="str">
        <f>IF(Input!F36="","",Input!F36)</f>
        <v/>
      </c>
      <c r="D34" s="39" t="str">
        <f>IF(Input!G36="","",Input!G36)</f>
        <v/>
      </c>
      <c r="E34" s="39" t="str">
        <f>IF(Input!H36="","",Input!H36)</f>
        <v/>
      </c>
      <c r="F34" s="39" t="str">
        <f t="shared" si="4"/>
        <v/>
      </c>
      <c r="G34" s="29" t="str">
        <f t="shared" si="2"/>
        <v/>
      </c>
      <c r="H34" s="45"/>
      <c r="J34" s="33" t="str">
        <f>IF(Input!E36="","",Input!E36)</f>
        <v/>
      </c>
      <c r="K34" s="34" t="str">
        <f>IF(Input!F36="","",Input!F36)</f>
        <v/>
      </c>
      <c r="L34" s="39" t="str">
        <f>IF(Input!L36="","",Input!L36)</f>
        <v/>
      </c>
      <c r="M34" s="39" t="str">
        <f>IF(Input!M36="","",Input!M36)</f>
        <v/>
      </c>
      <c r="N34" s="39" t="str">
        <f t="shared" si="5"/>
        <v/>
      </c>
      <c r="O34" s="29" t="str">
        <f t="shared" si="3"/>
        <v/>
      </c>
    </row>
    <row r="35" spans="2:15" x14ac:dyDescent="0.25">
      <c r="B35" s="33" t="str">
        <f>IF(Input!E37="","",Input!E37)</f>
        <v/>
      </c>
      <c r="C35" s="34" t="str">
        <f>IF(Input!F37="","",Input!F37)</f>
        <v/>
      </c>
      <c r="D35" s="39" t="str">
        <f>IF(Input!G37="","",Input!G37)</f>
        <v/>
      </c>
      <c r="E35" s="39" t="str">
        <f>IF(Input!H37="","",Input!H37)</f>
        <v/>
      </c>
      <c r="F35" s="39" t="str">
        <f t="shared" si="4"/>
        <v/>
      </c>
      <c r="G35" s="29" t="str">
        <f t="shared" si="2"/>
        <v/>
      </c>
      <c r="H35" s="45"/>
      <c r="J35" s="33" t="str">
        <f>IF(Input!E37="","",Input!E37)</f>
        <v/>
      </c>
      <c r="K35" s="34" t="str">
        <f>IF(Input!F37="","",Input!F37)</f>
        <v/>
      </c>
      <c r="L35" s="39" t="str">
        <f>IF(Input!L37="","",Input!L37)</f>
        <v/>
      </c>
      <c r="M35" s="39" t="str">
        <f>IF(Input!M37="","",Input!M37)</f>
        <v/>
      </c>
      <c r="N35" s="39" t="str">
        <f t="shared" si="5"/>
        <v/>
      </c>
      <c r="O35" s="29" t="str">
        <f t="shared" si="3"/>
        <v/>
      </c>
    </row>
    <row r="36" spans="2:15" x14ac:dyDescent="0.25">
      <c r="B36" s="33" t="str">
        <f>IF(Input!E38="","",Input!E38)</f>
        <v/>
      </c>
      <c r="C36" s="34" t="str">
        <f>IF(Input!F38="","",Input!F38)</f>
        <v/>
      </c>
      <c r="D36" s="39" t="str">
        <f>IF(Input!G38="","",Input!G38)</f>
        <v/>
      </c>
      <c r="E36" s="39" t="str">
        <f>IF(Input!H38="","",Input!H38)</f>
        <v/>
      </c>
      <c r="F36" s="39" t="str">
        <f t="shared" si="4"/>
        <v/>
      </c>
      <c r="G36" s="29" t="str">
        <f t="shared" si="2"/>
        <v/>
      </c>
      <c r="H36" s="45"/>
      <c r="J36" s="33" t="str">
        <f>IF(Input!E38="","",Input!E38)</f>
        <v/>
      </c>
      <c r="K36" s="34" t="str">
        <f>IF(Input!F38="","",Input!F38)</f>
        <v/>
      </c>
      <c r="L36" s="39" t="str">
        <f>IF(Input!L38="","",Input!L38)</f>
        <v/>
      </c>
      <c r="M36" s="39" t="str">
        <f>IF(Input!M38="","",Input!M38)</f>
        <v/>
      </c>
      <c r="N36" s="39" t="str">
        <f t="shared" si="5"/>
        <v/>
      </c>
      <c r="O36" s="29" t="str">
        <f t="shared" si="3"/>
        <v/>
      </c>
    </row>
    <row r="37" spans="2:15" x14ac:dyDescent="0.25">
      <c r="B37" s="33" t="str">
        <f>IF(Input!E39="","",Input!E39)</f>
        <v/>
      </c>
      <c r="C37" s="34" t="str">
        <f>IF(Input!F39="","",Input!F39)</f>
        <v/>
      </c>
      <c r="D37" s="39" t="str">
        <f>IF(Input!G39="","",Input!G39)</f>
        <v/>
      </c>
      <c r="E37" s="39" t="str">
        <f>IF(Input!H39="","",Input!H39)</f>
        <v/>
      </c>
      <c r="F37" s="39" t="str">
        <f t="shared" si="4"/>
        <v/>
      </c>
      <c r="G37" s="29" t="str">
        <f t="shared" si="2"/>
        <v/>
      </c>
      <c r="H37" s="45"/>
      <c r="J37" s="33" t="str">
        <f>IF(Input!E39="","",Input!E39)</f>
        <v/>
      </c>
      <c r="K37" s="34" t="str">
        <f>IF(Input!F39="","",Input!F39)</f>
        <v/>
      </c>
      <c r="L37" s="39" t="str">
        <f>IF(Input!L39="","",Input!L39)</f>
        <v/>
      </c>
      <c r="M37" s="39" t="str">
        <f>IF(Input!M39="","",Input!M39)</f>
        <v/>
      </c>
      <c r="N37" s="39" t="str">
        <f t="shared" si="5"/>
        <v/>
      </c>
      <c r="O37" s="29" t="str">
        <f t="shared" si="3"/>
        <v/>
      </c>
    </row>
    <row r="38" spans="2:15" x14ac:dyDescent="0.25">
      <c r="B38" s="40" t="str">
        <f>Input!E40</f>
        <v>---</v>
      </c>
      <c r="C38" s="53" t="s">
        <v>17</v>
      </c>
      <c r="D38" s="42">
        <f>SUM(D8:D37)</f>
        <v>12381</v>
      </c>
      <c r="E38" s="42">
        <f t="shared" ref="E38:F38" si="6">SUM(E8:E37)</f>
        <v>12257</v>
      </c>
      <c r="F38" s="42">
        <f t="shared" si="6"/>
        <v>-124.00000000000074</v>
      </c>
      <c r="G38" s="32">
        <f t="shared" si="2"/>
        <v>-1.0015346094822772</v>
      </c>
      <c r="H38" s="45"/>
      <c r="J38" s="40" t="str">
        <f>IF(Input!E40="","",Input!E40)</f>
        <v>---</v>
      </c>
      <c r="K38" s="41" t="str">
        <f>IF(Input!F40="","",Input!F40)</f>
        <v>Total</v>
      </c>
      <c r="L38" s="42">
        <f t="shared" ref="L38:N38" si="7">SUM(L8:L37)</f>
        <v>113427241</v>
      </c>
      <c r="M38" s="42">
        <f t="shared" si="7"/>
        <v>118266253</v>
      </c>
      <c r="N38" s="42">
        <f t="shared" si="7"/>
        <v>4839012</v>
      </c>
      <c r="O38" s="32">
        <f t="shared" si="3"/>
        <v>4.26618152512411</v>
      </c>
    </row>
    <row r="39" spans="2:15" x14ac:dyDescent="0.25">
      <c r="B39" s="35"/>
      <c r="C39" s="36"/>
      <c r="D39" s="35"/>
      <c r="E39" s="35"/>
      <c r="F39" s="37"/>
      <c r="G39" s="38"/>
      <c r="H39" s="45"/>
    </row>
    <row r="41" spans="2:15" x14ac:dyDescent="0.25">
      <c r="B41" t="str">
        <f>label</f>
        <v>Shift-Share Analysis: Decatur  Employment: 2011-2013</v>
      </c>
    </row>
    <row r="43" spans="2:15" x14ac:dyDescent="0.25">
      <c r="B43" s="19" t="s">
        <v>18</v>
      </c>
      <c r="C43" s="19" t="s">
        <v>13</v>
      </c>
      <c r="D43" s="19" t="s">
        <v>44</v>
      </c>
      <c r="E43" s="19" t="s">
        <v>45</v>
      </c>
      <c r="F43" s="19" t="s">
        <v>46</v>
      </c>
      <c r="G43" s="46" t="s">
        <v>49</v>
      </c>
    </row>
    <row r="44" spans="2:15" x14ac:dyDescent="0.25">
      <c r="B44" s="23" t="s">
        <v>52</v>
      </c>
      <c r="C44" s="23"/>
      <c r="D44" s="23" t="str">
        <f>"RS{i}^{"&amp;first.year&amp;","&amp;second.year&amp;"}"</f>
        <v>RS{i}^{2011,2013}</v>
      </c>
      <c r="E44" s="23" t="str">
        <f>"IM{i}^{"&amp;first.year&amp;","&amp;second.year&amp;"}"</f>
        <v>IM{i}^{2011,2013}</v>
      </c>
      <c r="F44" s="23" t="str">
        <f>"LS{i}^{"&amp;first.year&amp;","&amp;second.year&amp;"}"</f>
        <v>LS{i}^{2011,2013}</v>
      </c>
      <c r="G44" s="23" t="str">
        <f>"Δx{i}^{"&amp;first.year&amp;","&amp;second.year&amp;"}"</f>
        <v>Δx{i}^{2011,2013}</v>
      </c>
    </row>
    <row r="45" spans="2:15" x14ac:dyDescent="0.25">
      <c r="B45" s="12" t="s">
        <v>14</v>
      </c>
      <c r="C45" s="12" t="s">
        <v>15</v>
      </c>
      <c r="D45" s="12" t="s">
        <v>16</v>
      </c>
      <c r="E45" s="12" t="s">
        <v>19</v>
      </c>
      <c r="F45" s="12" t="s">
        <v>47</v>
      </c>
      <c r="G45" s="12" t="s">
        <v>48</v>
      </c>
    </row>
    <row r="46" spans="2:15" x14ac:dyDescent="0.25">
      <c r="B46" s="33">
        <f>IF(Input!E10="","",Input!E10)</f>
        <v>11</v>
      </c>
      <c r="C46" s="34" t="str">
        <f>IF(Input!F10="","",Input!F10)</f>
        <v>Agriculture, Forstery, Fishing and Hunting</v>
      </c>
      <c r="D46" s="51">
        <f t="shared" ref="D46:D75" si="8">IF(B46="","",D8*($N$38/$L$38))</f>
        <v>0</v>
      </c>
      <c r="E46" s="24">
        <f t="shared" ref="E46:E75" si="9">IF(B46="","",D8*((N8/L8)-(N$38/$L$38)))</f>
        <v>0</v>
      </c>
      <c r="F46" s="27">
        <f t="shared" ref="F46:F75" si="10">IF(B46="","",IF(D8=0,0,D8*((F8/D8)-(N8/L8))))</f>
        <v>0</v>
      </c>
      <c r="G46" s="24">
        <f>IF(B46="","",SUM(D46:F46))</f>
        <v>0</v>
      </c>
    </row>
    <row r="47" spans="2:15" x14ac:dyDescent="0.25">
      <c r="B47" s="33">
        <f>IF(Input!E11="","",Input!E11)</f>
        <v>21</v>
      </c>
      <c r="C47" s="34" t="str">
        <f>IF(Input!F11="","",Input!F11)</f>
        <v>Mining, Quarrying, and Oil and Gas Extraction</v>
      </c>
      <c r="D47" s="39">
        <f t="shared" si="8"/>
        <v>0</v>
      </c>
      <c r="E47" s="27">
        <f t="shared" si="9"/>
        <v>0</v>
      </c>
      <c r="F47" s="27">
        <f t="shared" si="10"/>
        <v>0</v>
      </c>
      <c r="G47" s="27">
        <f t="shared" ref="G47:G75" si="11">IF(B47="","",SUM(D47:F47))</f>
        <v>0</v>
      </c>
    </row>
    <row r="48" spans="2:15" x14ac:dyDescent="0.25">
      <c r="B48" s="33">
        <f>IF(Input!E12="","",Input!E12)</f>
        <v>22</v>
      </c>
      <c r="C48" s="34" t="str">
        <f>IF(Input!F12="","",Input!F12)</f>
        <v>Utilties</v>
      </c>
      <c r="D48" s="39">
        <f t="shared" si="8"/>
        <v>0.28831655820175556</v>
      </c>
      <c r="E48" s="27">
        <f t="shared" si="9"/>
        <v>-0.30120348148650988</v>
      </c>
      <c r="F48" s="27">
        <f t="shared" si="10"/>
        <v>1.7981508864428626E-2</v>
      </c>
      <c r="G48" s="27">
        <f t="shared" si="11"/>
        <v>5.0945855796743003E-3</v>
      </c>
    </row>
    <row r="49" spans="2:7" x14ac:dyDescent="0.25">
      <c r="B49" s="33">
        <f>IF(Input!E13="","",Input!E13)</f>
        <v>23</v>
      </c>
      <c r="C49" s="34" t="str">
        <f>IF(Input!F13="","",Input!F13)</f>
        <v>Construction</v>
      </c>
      <c r="D49" s="39">
        <f t="shared" si="8"/>
        <v>11.038405371152926</v>
      </c>
      <c r="E49" s="27">
        <f t="shared" si="9"/>
        <v>2.8813410113489941</v>
      </c>
      <c r="F49" s="27">
        <f t="shared" si="10"/>
        <v>-21.454162087172012</v>
      </c>
      <c r="G49" s="27">
        <f t="shared" si="11"/>
        <v>-7.5344157046700921</v>
      </c>
    </row>
    <row r="50" spans="2:7" x14ac:dyDescent="0.25">
      <c r="B50" s="33">
        <f>IF(Input!E14="","",Input!E14)</f>
        <v>31</v>
      </c>
      <c r="C50" s="34" t="str">
        <f>IF(Input!F14="","",Input!F14)</f>
        <v>Manufacturing</v>
      </c>
      <c r="D50" s="39">
        <f t="shared" si="8"/>
        <v>12.315235843189273</v>
      </c>
      <c r="E50" s="27">
        <f t="shared" si="9"/>
        <v>-4.6393949449249288</v>
      </c>
      <c r="F50" s="27">
        <f t="shared" si="10"/>
        <v>71.768792599702593</v>
      </c>
      <c r="G50" s="27">
        <f t="shared" si="11"/>
        <v>79.444633497966933</v>
      </c>
    </row>
    <row r="51" spans="2:7" x14ac:dyDescent="0.25">
      <c r="B51" s="33">
        <f>IF(Input!E15="","",Input!E15)</f>
        <v>42</v>
      </c>
      <c r="C51" s="34" t="str">
        <f>IF(Input!F15="","",Input!F15)</f>
        <v>Wholesale Trade</v>
      </c>
      <c r="D51" s="39">
        <f t="shared" si="8"/>
        <v>6.0958358019799741</v>
      </c>
      <c r="E51" s="27">
        <f t="shared" si="9"/>
        <v>1.076942328157243</v>
      </c>
      <c r="F51" s="27">
        <f t="shared" si="10"/>
        <v>690.51920208510853</v>
      </c>
      <c r="G51" s="27">
        <f t="shared" si="11"/>
        <v>697.69198021524574</v>
      </c>
    </row>
    <row r="52" spans="2:7" x14ac:dyDescent="0.25">
      <c r="B52" s="33">
        <f>IF(Input!E16="","",Input!E16)</f>
        <v>44</v>
      </c>
      <c r="C52" s="34" t="str">
        <f>IF(Input!F16="","",Input!F16)</f>
        <v>Retail Trade</v>
      </c>
      <c r="D52" s="39">
        <f t="shared" si="8"/>
        <v>61.081922259029056</v>
      </c>
      <c r="E52" s="27">
        <f t="shared" si="9"/>
        <v>-29.443620017510831</v>
      </c>
      <c r="F52" s="27">
        <f t="shared" si="10"/>
        <v>-628.62637502726227</v>
      </c>
      <c r="G52" s="27">
        <f t="shared" si="11"/>
        <v>-596.98807278574407</v>
      </c>
    </row>
    <row r="53" spans="2:7" x14ac:dyDescent="0.25">
      <c r="B53" s="33">
        <f>IF(Input!E17="","",Input!E17)</f>
        <v>48</v>
      </c>
      <c r="C53" s="34" t="str">
        <f>IF(Input!F17="","",Input!F17)</f>
        <v>Transportation and Warehousing</v>
      </c>
      <c r="D53" s="39">
        <f t="shared" si="8"/>
        <v>6.3841523601817292</v>
      </c>
      <c r="E53" s="27">
        <f t="shared" si="9"/>
        <v>0.2074400289306377</v>
      </c>
      <c r="F53" s="27">
        <f t="shared" si="10"/>
        <v>-73.145424099401765</v>
      </c>
      <c r="G53" s="27">
        <f t="shared" si="11"/>
        <v>-66.553831710289401</v>
      </c>
    </row>
    <row r="54" spans="2:7" x14ac:dyDescent="0.25">
      <c r="B54" s="33">
        <f>IF(Input!E18="","",Input!E18)</f>
        <v>51</v>
      </c>
      <c r="C54" s="34" t="str">
        <f>IF(Input!F18="","",Input!F18)</f>
        <v xml:space="preserve">Information </v>
      </c>
      <c r="D54" s="39">
        <f t="shared" si="8"/>
        <v>5.76633116403511</v>
      </c>
      <c r="E54" s="27">
        <f t="shared" si="9"/>
        <v>0.50257756470435533</v>
      </c>
      <c r="F54" s="27">
        <f t="shared" si="10"/>
        <v>222.81839997796669</v>
      </c>
      <c r="G54" s="27">
        <f t="shared" si="11"/>
        <v>229.08730870670615</v>
      </c>
    </row>
    <row r="55" spans="2:7" x14ac:dyDescent="0.25">
      <c r="B55" s="33">
        <f>IF(Input!E19="","",Input!E19)</f>
        <v>52</v>
      </c>
      <c r="C55" s="34" t="str">
        <f>IF(Input!F19="","",Input!F19)</f>
        <v>Finance and Insurance</v>
      </c>
      <c r="D55" s="39">
        <f t="shared" si="8"/>
        <v>13.592066315225619</v>
      </c>
      <c r="E55" s="27">
        <f t="shared" si="9"/>
        <v>-4.0036981645132199</v>
      </c>
      <c r="F55" s="27">
        <f t="shared" si="10"/>
        <v>-106.93269743182054</v>
      </c>
      <c r="G55" s="27">
        <f t="shared" si="11"/>
        <v>-97.344329281108145</v>
      </c>
    </row>
    <row r="56" spans="2:7" x14ac:dyDescent="0.25">
      <c r="B56" s="33">
        <f>IF(Input!E20="","",Input!E20)</f>
        <v>53</v>
      </c>
      <c r="C56" s="34" t="str">
        <f>IF(Input!F20="","",Input!F20)</f>
        <v>Real Estate and Rental and Leasing</v>
      </c>
      <c r="D56" s="39">
        <f t="shared" si="8"/>
        <v>7.784547071447399</v>
      </c>
      <c r="E56" s="27">
        <f t="shared" si="9"/>
        <v>-2.6019857875699</v>
      </c>
      <c r="F56" s="27">
        <f t="shared" si="10"/>
        <v>27.805221125228687</v>
      </c>
      <c r="G56" s="27">
        <f t="shared" si="11"/>
        <v>32.987782409106188</v>
      </c>
    </row>
    <row r="57" spans="2:7" x14ac:dyDescent="0.25">
      <c r="B57" s="33">
        <f>IF(Input!E21="","",Input!E21)</f>
        <v>54</v>
      </c>
      <c r="C57" s="34" t="str">
        <f>IF(Input!F21="","",Input!F21)</f>
        <v>Professional, Scientific, and Technical Services</v>
      </c>
      <c r="D57" s="39">
        <f t="shared" si="8"/>
        <v>68.289836214072949</v>
      </c>
      <c r="E57" s="27">
        <f t="shared" si="9"/>
        <v>1.4403952970281688</v>
      </c>
      <c r="F57" s="27">
        <f t="shared" si="10"/>
        <v>-352.58140158388647</v>
      </c>
      <c r="G57" s="27">
        <f t="shared" si="11"/>
        <v>-282.85117007278535</v>
      </c>
    </row>
    <row r="58" spans="2:7" x14ac:dyDescent="0.25">
      <c r="B58" s="33">
        <f>IF(Input!E22="","",Input!E22)</f>
        <v>55</v>
      </c>
      <c r="C58" s="34" t="str">
        <f>IF(Input!F22="","",Input!F22)</f>
        <v>Management of Companies and Enterprises</v>
      </c>
      <c r="D58" s="39">
        <f t="shared" si="8"/>
        <v>8.2376159486215864E-2</v>
      </c>
      <c r="E58" s="27">
        <f t="shared" si="9"/>
        <v>3.4663376797496571E-2</v>
      </c>
      <c r="F58" s="27">
        <f t="shared" si="10"/>
        <v>-0.11558394040380547</v>
      </c>
      <c r="G58" s="27">
        <f t="shared" si="11"/>
        <v>1.4555958799069707E-3</v>
      </c>
    </row>
    <row r="59" spans="2:7" x14ac:dyDescent="0.25">
      <c r="B59" s="33">
        <f>IF(Input!E23="","",Input!E23)</f>
        <v>56</v>
      </c>
      <c r="C59" s="34" t="str">
        <f>IF(Input!F23="","",Input!F23)</f>
        <v>Administrative and Support Services</v>
      </c>
      <c r="D59" s="39">
        <f t="shared" si="8"/>
        <v>45.100947318703192</v>
      </c>
      <c r="E59" s="27">
        <f t="shared" si="9"/>
        <v>44.443714578071578</v>
      </c>
      <c r="F59" s="27">
        <f t="shared" si="10"/>
        <v>-442.37077218295298</v>
      </c>
      <c r="G59" s="27">
        <f t="shared" si="11"/>
        <v>-352.82611028617822</v>
      </c>
    </row>
    <row r="60" spans="2:7" x14ac:dyDescent="0.25">
      <c r="B60" s="33">
        <f>IF(Input!E24="","",Input!E24)</f>
        <v>61</v>
      </c>
      <c r="C60" s="34" t="str">
        <f>IF(Input!F24="","",Input!F24)</f>
        <v>Educational Services</v>
      </c>
      <c r="D60" s="39">
        <f t="shared" si="8"/>
        <v>65.900927588972692</v>
      </c>
      <c r="E60" s="27">
        <f t="shared" si="9"/>
        <v>-7.7704846336498266</v>
      </c>
      <c r="F60" s="27">
        <f t="shared" si="10"/>
        <v>55.111284260978714</v>
      </c>
      <c r="G60" s="27">
        <f t="shared" si="11"/>
        <v>113.24172721630157</v>
      </c>
    </row>
    <row r="61" spans="2:7" x14ac:dyDescent="0.25">
      <c r="B61" s="33">
        <f>IF(Input!E25="","",Input!E25)</f>
        <v>62</v>
      </c>
      <c r="C61" s="34" t="str">
        <f>IF(Input!F25="","",Input!F25)</f>
        <v>Health Care and Social Assistance</v>
      </c>
      <c r="D61" s="39">
        <f t="shared" si="8"/>
        <v>119.69255973347165</v>
      </c>
      <c r="E61" s="27">
        <f t="shared" si="9"/>
        <v>-35.86196081693965</v>
      </c>
      <c r="F61" s="27">
        <f t="shared" si="10"/>
        <v>-310.70103509814004</v>
      </c>
      <c r="G61" s="27">
        <f t="shared" si="11"/>
        <v>-226.87043618160803</v>
      </c>
    </row>
    <row r="62" spans="2:7" x14ac:dyDescent="0.25">
      <c r="B62" s="33">
        <f>IF(Input!E26="","",Input!E26)</f>
        <v>71</v>
      </c>
      <c r="C62" s="34" t="str">
        <f>IF(Input!F26="","",Input!F26)</f>
        <v>Arts, Entertainment, and Recreation</v>
      </c>
      <c r="D62" s="39">
        <f t="shared" si="8"/>
        <v>3.9128675755952536</v>
      </c>
      <c r="E62" s="27">
        <f t="shared" si="9"/>
        <v>1.072062986075947</v>
      </c>
      <c r="F62" s="27">
        <f t="shared" si="10"/>
        <v>21.171156482573924</v>
      </c>
      <c r="G62" s="27">
        <f t="shared" si="11"/>
        <v>26.156087044245126</v>
      </c>
    </row>
    <row r="63" spans="2:7" x14ac:dyDescent="0.25">
      <c r="B63" s="33">
        <f>IF(Input!E27="","",Input!E27)</f>
        <v>72</v>
      </c>
      <c r="C63" s="34" t="str">
        <f>IF(Input!F27="","",Input!F27)</f>
        <v>Accomodation and Food Services</v>
      </c>
      <c r="D63" s="39">
        <f t="shared" si="8"/>
        <v>61.45261497671703</v>
      </c>
      <c r="E63" s="27">
        <f t="shared" si="9"/>
        <v>43.139163979721346</v>
      </c>
      <c r="F63" s="27">
        <f t="shared" si="10"/>
        <v>96.494016742918888</v>
      </c>
      <c r="G63" s="27">
        <f t="shared" si="11"/>
        <v>201.08579569935728</v>
      </c>
    </row>
    <row r="64" spans="2:7" x14ac:dyDescent="0.25">
      <c r="B64" s="33">
        <f>IF(Input!E28="","",Input!E28)</f>
        <v>81</v>
      </c>
      <c r="C64" s="34" t="str">
        <f>IF(Input!F28="","",Input!F28)</f>
        <v>Other Services (except Public Administration)</v>
      </c>
      <c r="D64" s="39">
        <f t="shared" si="8"/>
        <v>39.005111516723211</v>
      </c>
      <c r="E64" s="27">
        <f t="shared" si="9"/>
        <v>-21.204428332157459</v>
      </c>
      <c r="F64" s="27">
        <f t="shared" si="10"/>
        <v>103.66144072359575</v>
      </c>
      <c r="G64" s="27">
        <f t="shared" si="11"/>
        <v>121.4621239081615</v>
      </c>
    </row>
    <row r="65" spans="2:7" x14ac:dyDescent="0.25">
      <c r="B65" s="33">
        <f>IF(Input!E29="","",Input!E29)</f>
        <v>99</v>
      </c>
      <c r="C65" s="34" t="str">
        <f>IF(Input!F29="","",Input!F29)</f>
        <v>Industries not classified</v>
      </c>
      <c r="D65" s="39">
        <f t="shared" si="8"/>
        <v>0.4118807974310793</v>
      </c>
      <c r="E65" s="27">
        <f t="shared" si="9"/>
        <v>-4.4864862456250831</v>
      </c>
      <c r="F65" s="27">
        <f t="shared" si="10"/>
        <v>9.8789825920267713</v>
      </c>
      <c r="G65" s="27">
        <f t="shared" si="11"/>
        <v>5.8043771438327676</v>
      </c>
    </row>
    <row r="66" spans="2:7" x14ac:dyDescent="0.25">
      <c r="B66" s="33" t="str">
        <f>IF(Input!E30="","",Input!E30)</f>
        <v/>
      </c>
      <c r="C66" s="34" t="str">
        <f>IF(Input!F30="","",Input!F30)</f>
        <v/>
      </c>
      <c r="D66" s="39" t="str">
        <f t="shared" si="8"/>
        <v/>
      </c>
      <c r="E66" s="27" t="str">
        <f t="shared" si="9"/>
        <v/>
      </c>
      <c r="F66" s="27" t="str">
        <f t="shared" si="10"/>
        <v/>
      </c>
      <c r="G66" s="27" t="str">
        <f t="shared" si="11"/>
        <v/>
      </c>
    </row>
    <row r="67" spans="2:7" x14ac:dyDescent="0.25">
      <c r="B67" s="33" t="str">
        <f>IF(Input!E31="","",Input!E31)</f>
        <v/>
      </c>
      <c r="C67" s="34" t="str">
        <f>IF(Input!F31="","",Input!F31)</f>
        <v/>
      </c>
      <c r="D67" s="39" t="str">
        <f t="shared" si="8"/>
        <v/>
      </c>
      <c r="E67" s="27" t="str">
        <f t="shared" si="9"/>
        <v/>
      </c>
      <c r="F67" s="27" t="str">
        <f t="shared" si="10"/>
        <v/>
      </c>
      <c r="G67" s="27" t="str">
        <f t="shared" si="11"/>
        <v/>
      </c>
    </row>
    <row r="68" spans="2:7" x14ac:dyDescent="0.25">
      <c r="B68" s="33" t="str">
        <f>IF(Input!E32="","",Input!E32)</f>
        <v/>
      </c>
      <c r="C68" s="34" t="str">
        <f>IF(Input!F32="","",Input!F32)</f>
        <v/>
      </c>
      <c r="D68" s="39" t="str">
        <f t="shared" si="8"/>
        <v/>
      </c>
      <c r="E68" s="27" t="str">
        <f t="shared" si="9"/>
        <v/>
      </c>
      <c r="F68" s="27" t="str">
        <f t="shared" si="10"/>
        <v/>
      </c>
      <c r="G68" s="27" t="str">
        <f t="shared" si="11"/>
        <v/>
      </c>
    </row>
    <row r="69" spans="2:7" x14ac:dyDescent="0.25">
      <c r="B69" s="33" t="str">
        <f>IF(Input!E33="","",Input!E33)</f>
        <v/>
      </c>
      <c r="C69" s="34" t="str">
        <f>IF(Input!F33="","",Input!F33)</f>
        <v/>
      </c>
      <c r="D69" s="39" t="str">
        <f t="shared" si="8"/>
        <v/>
      </c>
      <c r="E69" s="27" t="str">
        <f t="shared" si="9"/>
        <v/>
      </c>
      <c r="F69" s="27" t="str">
        <f t="shared" si="10"/>
        <v/>
      </c>
      <c r="G69" s="27" t="str">
        <f t="shared" si="11"/>
        <v/>
      </c>
    </row>
    <row r="70" spans="2:7" x14ac:dyDescent="0.25">
      <c r="B70" s="33" t="str">
        <f>IF(Input!E34="","",Input!E34)</f>
        <v/>
      </c>
      <c r="C70" s="34" t="str">
        <f>IF(Input!F34="","",Input!F34)</f>
        <v/>
      </c>
      <c r="D70" s="39" t="str">
        <f t="shared" si="8"/>
        <v/>
      </c>
      <c r="E70" s="27" t="str">
        <f t="shared" si="9"/>
        <v/>
      </c>
      <c r="F70" s="27" t="str">
        <f t="shared" si="10"/>
        <v/>
      </c>
      <c r="G70" s="27" t="str">
        <f t="shared" si="11"/>
        <v/>
      </c>
    </row>
    <row r="71" spans="2:7" x14ac:dyDescent="0.25">
      <c r="B71" s="33" t="str">
        <f>IF(Input!E35="","",Input!E35)</f>
        <v/>
      </c>
      <c r="C71" s="34" t="str">
        <f>IF(Input!F35="","",Input!F35)</f>
        <v/>
      </c>
      <c r="D71" s="39" t="str">
        <f t="shared" si="8"/>
        <v/>
      </c>
      <c r="E71" s="27" t="str">
        <f t="shared" si="9"/>
        <v/>
      </c>
      <c r="F71" s="27" t="str">
        <f t="shared" si="10"/>
        <v/>
      </c>
      <c r="G71" s="27" t="str">
        <f t="shared" si="11"/>
        <v/>
      </c>
    </row>
    <row r="72" spans="2:7" x14ac:dyDescent="0.25">
      <c r="B72" s="33" t="str">
        <f>IF(Input!E36="","",Input!E36)</f>
        <v/>
      </c>
      <c r="C72" s="34" t="str">
        <f>IF(Input!F36="","",Input!F36)</f>
        <v/>
      </c>
      <c r="D72" s="39" t="str">
        <f t="shared" si="8"/>
        <v/>
      </c>
      <c r="E72" s="27" t="str">
        <f t="shared" si="9"/>
        <v/>
      </c>
      <c r="F72" s="27" t="str">
        <f t="shared" si="10"/>
        <v/>
      </c>
      <c r="G72" s="27" t="str">
        <f t="shared" si="11"/>
        <v/>
      </c>
    </row>
    <row r="73" spans="2:7" x14ac:dyDescent="0.25">
      <c r="B73" s="33" t="str">
        <f>IF(Input!E37="","",Input!E37)</f>
        <v/>
      </c>
      <c r="C73" s="34" t="str">
        <f>IF(Input!F37="","",Input!F37)</f>
        <v/>
      </c>
      <c r="D73" s="39" t="str">
        <f t="shared" si="8"/>
        <v/>
      </c>
      <c r="E73" s="27" t="str">
        <f t="shared" si="9"/>
        <v/>
      </c>
      <c r="F73" s="27" t="str">
        <f t="shared" si="10"/>
        <v/>
      </c>
      <c r="G73" s="27" t="str">
        <f t="shared" si="11"/>
        <v/>
      </c>
    </row>
    <row r="74" spans="2:7" x14ac:dyDescent="0.25">
      <c r="B74" s="33" t="str">
        <f>IF(Input!E38="","",Input!E38)</f>
        <v/>
      </c>
      <c r="C74" s="34" t="str">
        <f>IF(Input!F38="","",Input!F38)</f>
        <v/>
      </c>
      <c r="D74" s="39" t="str">
        <f t="shared" si="8"/>
        <v/>
      </c>
      <c r="E74" s="27" t="str">
        <f t="shared" si="9"/>
        <v/>
      </c>
      <c r="F74" s="27" t="str">
        <f t="shared" si="10"/>
        <v/>
      </c>
      <c r="G74" s="27" t="str">
        <f t="shared" si="11"/>
        <v/>
      </c>
    </row>
    <row r="75" spans="2:7" x14ac:dyDescent="0.25">
      <c r="B75" s="33" t="str">
        <f>IF(Input!E39="","",Input!E39)</f>
        <v/>
      </c>
      <c r="C75" s="34" t="str">
        <f>IF(Input!F39="","",Input!F39)</f>
        <v/>
      </c>
      <c r="D75" s="52" t="str">
        <f t="shared" si="8"/>
        <v/>
      </c>
      <c r="E75" s="30" t="str">
        <f t="shared" si="9"/>
        <v/>
      </c>
      <c r="F75" s="27" t="str">
        <f t="shared" si="10"/>
        <v/>
      </c>
      <c r="G75" s="30" t="str">
        <f t="shared" si="11"/>
        <v/>
      </c>
    </row>
    <row r="76" spans="2:7" x14ac:dyDescent="0.25">
      <c r="B76" s="12" t="s">
        <v>20</v>
      </c>
      <c r="C76" s="55" t="s">
        <v>17</v>
      </c>
      <c r="D76" s="31">
        <f>SUM(D46:D75)</f>
        <v>528.19593462561613</v>
      </c>
      <c r="E76" s="31">
        <f t="shared" ref="E76:G76" si="12">SUM(E46:E75)</f>
        <v>-15.514961273541644</v>
      </c>
      <c r="F76" s="31">
        <f t="shared" si="12"/>
        <v>-636.68097335207506</v>
      </c>
      <c r="G76" s="31">
        <f t="shared" si="12"/>
        <v>-124.00000000000051</v>
      </c>
    </row>
    <row r="79" spans="2:7" x14ac:dyDescent="0.25">
      <c r="C79" s="49" t="str">
        <f>"RS{"&amp;B60&amp;"}^{"&amp;first.year&amp;","&amp;second.year&amp;"} ="</f>
        <v>RS{61}^{2011,2013} =</v>
      </c>
      <c r="D79" t="str">
        <f>"x{"&amp;B60&amp;"}^"&amp;first.year&amp;" X ( "&amp;delta&amp;"X{T}^{"&amp;first.year&amp;","&amp;second.year&amp;"} / X{T}^"&amp;first.year&amp;"} )"</f>
        <v>x{61}^2011 X ( ΔX{T}^{2011,2013} / X{T}^2011} )</v>
      </c>
    </row>
    <row r="80" spans="2:7" x14ac:dyDescent="0.25">
      <c r="C80" s="48" t="s">
        <v>50</v>
      </c>
      <c r="D80" s="50" t="str">
        <f>TEXT($D$22,"#,###")&amp;" X ( "&amp;TEXT($N$38,"#,###")&amp; " / "&amp;TEXT($L$38,"#,###")&amp;" )"</f>
        <v>1,545 X ( 4,839,012 / 113,427,241 )</v>
      </c>
    </row>
    <row r="81" spans="3:4" x14ac:dyDescent="0.25">
      <c r="C81" s="48" t="s">
        <v>50</v>
      </c>
      <c r="D81" s="50">
        <f>$D$22*($N$38/$L$38)</f>
        <v>65.900927588972692</v>
      </c>
    </row>
    <row r="83" spans="3:4" x14ac:dyDescent="0.25">
      <c r="C83" s="49" t="str">
        <f>"IM{"&amp;B60&amp;"}^{"&amp;first.year&amp;","&amp;second.year&amp;"} ="</f>
        <v>IM{61}^{2011,2013} =</v>
      </c>
      <c r="D83" t="str">
        <f>"x{"&amp;B60&amp;"}^"&amp;first.year&amp;" X [ ( "&amp;delta&amp;"X{"&amp;B60&amp;"}^{"&amp;first.year&amp;","&amp;second.year&amp;"} / X{"&amp;B60&amp;"}^"&amp;first.year&amp;"} ) - ( "&amp;delta&amp;"X{T}^{"&amp;first.year&amp;","&amp;second.year&amp;"} / X{T}^"&amp;first.year&amp;"} ) ]"</f>
        <v>x{61}^2011 X [ ( ΔX{61}^{2011,2013} / X{61}^2011} ) - ( ΔX{T}^{2011,2013} / X{T}^2011} ) ]</v>
      </c>
    </row>
    <row r="84" spans="3:4" x14ac:dyDescent="0.25">
      <c r="C84" s="48" t="s">
        <v>50</v>
      </c>
      <c r="D84" s="50" t="str">
        <f>TEXT($D$22,"#,###")&amp;" X [ ( "&amp;TEXT(N22,"#,###")&amp;" / "&amp;TEXT(L22,"#,###")&amp;" ) - ( "&amp;TEXT($N$38,"#,###")&amp; " / "&amp;TEXT($L$38,"#,###")&amp;" ) ]"</f>
        <v>1,545 X [ ( 127,422 / 3,386,047 ) - ( 4,839,012 / 113,427,241 ) ]</v>
      </c>
    </row>
    <row r="85" spans="3:4" x14ac:dyDescent="0.25">
      <c r="C85" s="48" t="s">
        <v>50</v>
      </c>
      <c r="D85" s="50">
        <f>D22*((N22/L22)-(N38/L38))</f>
        <v>-7.7704846336498266</v>
      </c>
    </row>
    <row r="87" spans="3:4" x14ac:dyDescent="0.25">
      <c r="C87" s="49" t="str">
        <f>"LS{"&amp;B60&amp;"}^{"&amp;first.year&amp;","&amp;second.year&amp;"} ="</f>
        <v>LS{61}^{2011,2013} =</v>
      </c>
      <c r="D87" t="str">
        <f>"x^{"&amp;B60&amp;"}"&amp;first.year&amp;" X [ ( "&amp;delta&amp;"x{"&amp;B60&amp;"}^{"&amp;first.year&amp;","&amp;second.year&amp;"} / x{"&amp;B60&amp;"}^"&amp;first.year&amp;"} ) - ( "&amp;delta&amp;"X{"&amp;B60&amp;"}^{"&amp;first.year&amp;","&amp;second.year&amp;"} / X{"&amp;B60&amp;"}^"&amp;first.year&amp;"} ) ]"</f>
        <v>x^{61}2011 X [ ( Δx{61}^{2011,2013} / x{61}^2011} ) - ( ΔX{61}^{2011,2013} / X{61}^2011} ) ]</v>
      </c>
    </row>
    <row r="88" spans="3:4" x14ac:dyDescent="0.25">
      <c r="C88" s="48" t="s">
        <v>50</v>
      </c>
      <c r="D88" t="str">
        <f>TEXT($D$22,"#,###")&amp;" X [ ( "&amp;TEXT($F$22,"#,###")&amp;" /"&amp;TEXT($D$22,"#,###")&amp; " )  - ("&amp;TEXT($N$22,"#,###")&amp;" / "&amp;TEXT($L$22,"#,###")&amp;" ) ]"</f>
        <v>1,545 X [ ( 113 /1,545 )  - (127,422 / 3,386,047 ) ]</v>
      </c>
    </row>
    <row r="89" spans="3:4" x14ac:dyDescent="0.25">
      <c r="C89" s="48" t="s">
        <v>50</v>
      </c>
      <c r="D89" s="50">
        <f>$D$22*(($F$22/$D$22)-($N$22/$L$22))</f>
        <v>55.111284260978714</v>
      </c>
    </row>
  </sheetData>
  <sheetProtection password="DF21" sheet="1" objects="1" scenarios="1" formatCells="0" formatColumns="0" formatRows="0"/>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44DE7-DED5-4F91-B7A8-4A8467214B7A}">
  <dimension ref="B2:G112"/>
  <sheetViews>
    <sheetView workbookViewId="0"/>
  </sheetViews>
  <sheetFormatPr defaultRowHeight="15" x14ac:dyDescent="0.25"/>
  <cols>
    <col min="1" max="1" width="9.140625" style="99"/>
    <col min="2" max="2" width="12" style="99" customWidth="1"/>
    <col min="3" max="3" width="43" style="99" bestFit="1" customWidth="1"/>
    <col min="4" max="4" width="16.28515625" style="99" bestFit="1" customWidth="1"/>
    <col min="5" max="5" width="16.42578125" style="99" bestFit="1" customWidth="1"/>
    <col min="6" max="6" width="16" style="99" bestFit="1" customWidth="1"/>
    <col min="7" max="7" width="16.28515625" style="99" bestFit="1" customWidth="1"/>
    <col min="8" max="16384" width="9.140625" style="99"/>
  </cols>
  <sheetData>
    <row r="2" spans="2:7" x14ac:dyDescent="0.25">
      <c r="B2" s="57" t="str">
        <f>label</f>
        <v>Shift-Share Analysis: Decatur  Employment: 2011-2013</v>
      </c>
      <c r="C2" s="57"/>
      <c r="D2" s="57"/>
      <c r="E2" s="57"/>
      <c r="F2" s="57"/>
      <c r="G2" s="57"/>
    </row>
    <row r="3" spans="2:7" ht="15.75" thickBot="1" x14ac:dyDescent="0.3">
      <c r="B3" s="57"/>
      <c r="C3" s="57"/>
      <c r="D3" s="57"/>
      <c r="E3" s="57"/>
      <c r="F3" s="57"/>
      <c r="G3" s="57"/>
    </row>
    <row r="4" spans="2:7" x14ac:dyDescent="0.25">
      <c r="B4" s="100" t="str">
        <f>Computations!B43</f>
        <v>NAICS Code</v>
      </c>
      <c r="C4" s="101" t="str">
        <f>Computations!C43</f>
        <v>NAICS Sector</v>
      </c>
      <c r="D4" s="101" t="str">
        <f>Computations!D43</f>
        <v>Reference Shift</v>
      </c>
      <c r="E4" s="101" t="str">
        <f>Computations!E43</f>
        <v>Industry Mix</v>
      </c>
      <c r="F4" s="101" t="str">
        <f>Computations!F43</f>
        <v>Local Shift</v>
      </c>
      <c r="G4" s="102" t="str">
        <f>Computations!G43</f>
        <v>Total Change</v>
      </c>
    </row>
    <row r="5" spans="2:7" x14ac:dyDescent="0.25">
      <c r="B5" s="103" t="str">
        <f>Computations!B45</f>
        <v>(1)</v>
      </c>
      <c r="C5" s="104" t="str">
        <f>Computations!C45</f>
        <v>(2)</v>
      </c>
      <c r="D5" s="104" t="str">
        <f>Computations!D45</f>
        <v>(3)</v>
      </c>
      <c r="E5" s="104" t="str">
        <f>Computations!E45</f>
        <v>(4)</v>
      </c>
      <c r="F5" s="104" t="str">
        <f>Computations!F45</f>
        <v>(5)</v>
      </c>
      <c r="G5" s="105" t="str">
        <f>Computations!G45</f>
        <v>(6)</v>
      </c>
    </row>
    <row r="6" spans="2:7" x14ac:dyDescent="0.25">
      <c r="B6" s="106">
        <f>Computations!B46</f>
        <v>11</v>
      </c>
      <c r="C6" s="107" t="str">
        <f>Computations!C46</f>
        <v>Agriculture, Forstery, Fishing and Hunting</v>
      </c>
      <c r="D6" s="108">
        <f>Computations!D46</f>
        <v>0</v>
      </c>
      <c r="E6" s="108">
        <f>Computations!E46</f>
        <v>0</v>
      </c>
      <c r="F6" s="108">
        <f>Computations!F46</f>
        <v>0</v>
      </c>
      <c r="G6" s="109">
        <f>Computations!G46</f>
        <v>0</v>
      </c>
    </row>
    <row r="7" spans="2:7" x14ac:dyDescent="0.25">
      <c r="B7" s="110">
        <f>Computations!B47</f>
        <v>21</v>
      </c>
      <c r="C7" s="111" t="str">
        <f>Computations!C47</f>
        <v>Mining, Quarrying, and Oil and Gas Extraction</v>
      </c>
      <c r="D7" s="112">
        <f>Computations!D47</f>
        <v>0</v>
      </c>
      <c r="E7" s="112">
        <f>Computations!E47</f>
        <v>0</v>
      </c>
      <c r="F7" s="112">
        <f>Computations!F47</f>
        <v>0</v>
      </c>
      <c r="G7" s="113">
        <f>Computations!G47</f>
        <v>0</v>
      </c>
    </row>
    <row r="8" spans="2:7" x14ac:dyDescent="0.25">
      <c r="B8" s="110">
        <f>Computations!B48</f>
        <v>22</v>
      </c>
      <c r="C8" s="111" t="str">
        <f>Computations!C48</f>
        <v>Utilties</v>
      </c>
      <c r="D8" s="112">
        <f>Computations!D48</f>
        <v>0.28831655820175556</v>
      </c>
      <c r="E8" s="112">
        <f>Computations!E48</f>
        <v>-0.30120348148650988</v>
      </c>
      <c r="F8" s="112">
        <f>Computations!F48</f>
        <v>1.7981508864428626E-2</v>
      </c>
      <c r="G8" s="113">
        <f>Computations!G48</f>
        <v>5.0945855796743003E-3</v>
      </c>
    </row>
    <row r="9" spans="2:7" x14ac:dyDescent="0.25">
      <c r="B9" s="110">
        <f>Computations!B49</f>
        <v>23</v>
      </c>
      <c r="C9" s="111" t="str">
        <f>Computations!C49</f>
        <v>Construction</v>
      </c>
      <c r="D9" s="112">
        <f>Computations!D49</f>
        <v>11.038405371152926</v>
      </c>
      <c r="E9" s="112">
        <f>Computations!E49</f>
        <v>2.8813410113489941</v>
      </c>
      <c r="F9" s="112">
        <f>Computations!F49</f>
        <v>-21.454162087172012</v>
      </c>
      <c r="G9" s="113">
        <f>Computations!G49</f>
        <v>-7.5344157046700921</v>
      </c>
    </row>
    <row r="10" spans="2:7" x14ac:dyDescent="0.25">
      <c r="B10" s="110">
        <f>Computations!B50</f>
        <v>31</v>
      </c>
      <c r="C10" s="111" t="str">
        <f>Computations!C50</f>
        <v>Manufacturing</v>
      </c>
      <c r="D10" s="112">
        <f>Computations!D50</f>
        <v>12.315235843189273</v>
      </c>
      <c r="E10" s="112">
        <f>Computations!E50</f>
        <v>-4.6393949449249288</v>
      </c>
      <c r="F10" s="112">
        <f>Computations!F50</f>
        <v>71.768792599702593</v>
      </c>
      <c r="G10" s="113">
        <f>Computations!G50</f>
        <v>79.444633497966933</v>
      </c>
    </row>
    <row r="11" spans="2:7" x14ac:dyDescent="0.25">
      <c r="B11" s="110">
        <f>Computations!B51</f>
        <v>42</v>
      </c>
      <c r="C11" s="111" t="str">
        <f>Computations!C51</f>
        <v>Wholesale Trade</v>
      </c>
      <c r="D11" s="112">
        <f>Computations!D51</f>
        <v>6.0958358019799741</v>
      </c>
      <c r="E11" s="112">
        <f>Computations!E51</f>
        <v>1.076942328157243</v>
      </c>
      <c r="F11" s="112">
        <f>Computations!F51</f>
        <v>690.51920208510853</v>
      </c>
      <c r="G11" s="113">
        <f>Computations!G51</f>
        <v>697.69198021524574</v>
      </c>
    </row>
    <row r="12" spans="2:7" x14ac:dyDescent="0.25">
      <c r="B12" s="110">
        <f>Computations!B52</f>
        <v>44</v>
      </c>
      <c r="C12" s="111" t="str">
        <f>Computations!C52</f>
        <v>Retail Trade</v>
      </c>
      <c r="D12" s="112">
        <f>Computations!D52</f>
        <v>61.081922259029056</v>
      </c>
      <c r="E12" s="112">
        <f>Computations!E52</f>
        <v>-29.443620017510831</v>
      </c>
      <c r="F12" s="112">
        <f>Computations!F52</f>
        <v>-628.62637502726227</v>
      </c>
      <c r="G12" s="113">
        <f>Computations!G52</f>
        <v>-596.98807278574407</v>
      </c>
    </row>
    <row r="13" spans="2:7" x14ac:dyDescent="0.25">
      <c r="B13" s="110">
        <f>Computations!B53</f>
        <v>48</v>
      </c>
      <c r="C13" s="111" t="str">
        <f>Computations!C53</f>
        <v>Transportation and Warehousing</v>
      </c>
      <c r="D13" s="112">
        <f>Computations!D53</f>
        <v>6.3841523601817292</v>
      </c>
      <c r="E13" s="112">
        <f>Computations!E53</f>
        <v>0.2074400289306377</v>
      </c>
      <c r="F13" s="112">
        <f>Computations!F53</f>
        <v>-73.145424099401765</v>
      </c>
      <c r="G13" s="113">
        <f>Computations!G53</f>
        <v>-66.553831710289401</v>
      </c>
    </row>
    <row r="14" spans="2:7" x14ac:dyDescent="0.25">
      <c r="B14" s="110">
        <f>Computations!B54</f>
        <v>51</v>
      </c>
      <c r="C14" s="111" t="str">
        <f>Computations!C54</f>
        <v xml:space="preserve">Information </v>
      </c>
      <c r="D14" s="112">
        <f>Computations!D54</f>
        <v>5.76633116403511</v>
      </c>
      <c r="E14" s="112">
        <f>Computations!E54</f>
        <v>0.50257756470435533</v>
      </c>
      <c r="F14" s="112">
        <f>Computations!F54</f>
        <v>222.81839997796669</v>
      </c>
      <c r="G14" s="113">
        <f>Computations!G54</f>
        <v>229.08730870670615</v>
      </c>
    </row>
    <row r="15" spans="2:7" x14ac:dyDescent="0.25">
      <c r="B15" s="110">
        <f>Computations!B55</f>
        <v>52</v>
      </c>
      <c r="C15" s="111" t="str">
        <f>Computations!C55</f>
        <v>Finance and Insurance</v>
      </c>
      <c r="D15" s="112">
        <f>Computations!D55</f>
        <v>13.592066315225619</v>
      </c>
      <c r="E15" s="112">
        <f>Computations!E55</f>
        <v>-4.0036981645132199</v>
      </c>
      <c r="F15" s="112">
        <f>Computations!F55</f>
        <v>-106.93269743182054</v>
      </c>
      <c r="G15" s="113">
        <f>Computations!G55</f>
        <v>-97.344329281108145</v>
      </c>
    </row>
    <row r="16" spans="2:7" x14ac:dyDescent="0.25">
      <c r="B16" s="110">
        <f>Computations!B56</f>
        <v>53</v>
      </c>
      <c r="C16" s="111" t="str">
        <f>Computations!C56</f>
        <v>Real Estate and Rental and Leasing</v>
      </c>
      <c r="D16" s="112">
        <f>Computations!D56</f>
        <v>7.784547071447399</v>
      </c>
      <c r="E16" s="112">
        <f>Computations!E56</f>
        <v>-2.6019857875699</v>
      </c>
      <c r="F16" s="112">
        <f>Computations!F56</f>
        <v>27.805221125228687</v>
      </c>
      <c r="G16" s="113">
        <f>Computations!G56</f>
        <v>32.987782409106188</v>
      </c>
    </row>
    <row r="17" spans="2:7" x14ac:dyDescent="0.25">
      <c r="B17" s="110">
        <f>Computations!B57</f>
        <v>54</v>
      </c>
      <c r="C17" s="111" t="str">
        <f>Computations!C57</f>
        <v>Professional, Scientific, and Technical Services</v>
      </c>
      <c r="D17" s="112">
        <f>Computations!D57</f>
        <v>68.289836214072949</v>
      </c>
      <c r="E17" s="112">
        <f>Computations!E57</f>
        <v>1.4403952970281688</v>
      </c>
      <c r="F17" s="112">
        <f>Computations!F57</f>
        <v>-352.58140158388647</v>
      </c>
      <c r="G17" s="113">
        <f>Computations!G57</f>
        <v>-282.85117007278535</v>
      </c>
    </row>
    <row r="18" spans="2:7" x14ac:dyDescent="0.25">
      <c r="B18" s="110">
        <f>Computations!B58</f>
        <v>55</v>
      </c>
      <c r="C18" s="111" t="str">
        <f>Computations!C58</f>
        <v>Management of Companies and Enterprises</v>
      </c>
      <c r="D18" s="112">
        <f>Computations!D58</f>
        <v>8.2376159486215864E-2</v>
      </c>
      <c r="E18" s="112">
        <f>Computations!E58</f>
        <v>3.4663376797496571E-2</v>
      </c>
      <c r="F18" s="112">
        <f>Computations!F58</f>
        <v>-0.11558394040380547</v>
      </c>
      <c r="G18" s="113">
        <f>Computations!G58</f>
        <v>1.4555958799069707E-3</v>
      </c>
    </row>
    <row r="19" spans="2:7" x14ac:dyDescent="0.25">
      <c r="B19" s="110">
        <f>Computations!B59</f>
        <v>56</v>
      </c>
      <c r="C19" s="111" t="str">
        <f>Computations!C59</f>
        <v>Administrative and Support Services</v>
      </c>
      <c r="D19" s="112">
        <f>Computations!D59</f>
        <v>45.100947318703192</v>
      </c>
      <c r="E19" s="112">
        <f>Computations!E59</f>
        <v>44.443714578071578</v>
      </c>
      <c r="F19" s="112">
        <f>Computations!F59</f>
        <v>-442.37077218295298</v>
      </c>
      <c r="G19" s="113">
        <f>Computations!G59</f>
        <v>-352.82611028617822</v>
      </c>
    </row>
    <row r="20" spans="2:7" x14ac:dyDescent="0.25">
      <c r="B20" s="110">
        <f>Computations!B60</f>
        <v>61</v>
      </c>
      <c r="C20" s="111" t="str">
        <f>Computations!C60</f>
        <v>Educational Services</v>
      </c>
      <c r="D20" s="112">
        <f>Computations!D60</f>
        <v>65.900927588972692</v>
      </c>
      <c r="E20" s="112">
        <f>Computations!E60</f>
        <v>-7.7704846336498266</v>
      </c>
      <c r="F20" s="112">
        <f>Computations!F60</f>
        <v>55.111284260978714</v>
      </c>
      <c r="G20" s="113">
        <f>Computations!G60</f>
        <v>113.24172721630157</v>
      </c>
    </row>
    <row r="21" spans="2:7" x14ac:dyDescent="0.25">
      <c r="B21" s="110">
        <f>Computations!B61</f>
        <v>62</v>
      </c>
      <c r="C21" s="111" t="str">
        <f>Computations!C61</f>
        <v>Health Care and Social Assistance</v>
      </c>
      <c r="D21" s="112">
        <f>Computations!D61</f>
        <v>119.69255973347165</v>
      </c>
      <c r="E21" s="112">
        <f>Computations!E61</f>
        <v>-35.86196081693965</v>
      </c>
      <c r="F21" s="112">
        <f>Computations!F61</f>
        <v>-310.70103509814004</v>
      </c>
      <c r="G21" s="113">
        <f>Computations!G61</f>
        <v>-226.87043618160803</v>
      </c>
    </row>
    <row r="22" spans="2:7" x14ac:dyDescent="0.25">
      <c r="B22" s="110">
        <f>Computations!B62</f>
        <v>71</v>
      </c>
      <c r="C22" s="111" t="str">
        <f>Computations!C62</f>
        <v>Arts, Entertainment, and Recreation</v>
      </c>
      <c r="D22" s="112">
        <f>Computations!D62</f>
        <v>3.9128675755952536</v>
      </c>
      <c r="E22" s="112">
        <f>Computations!E62</f>
        <v>1.072062986075947</v>
      </c>
      <c r="F22" s="112">
        <f>Computations!F62</f>
        <v>21.171156482573924</v>
      </c>
      <c r="G22" s="113">
        <f>Computations!G62</f>
        <v>26.156087044245126</v>
      </c>
    </row>
    <row r="23" spans="2:7" x14ac:dyDescent="0.25">
      <c r="B23" s="110">
        <f>Computations!B63</f>
        <v>72</v>
      </c>
      <c r="C23" s="111" t="str">
        <f>Computations!C63</f>
        <v>Accomodation and Food Services</v>
      </c>
      <c r="D23" s="112">
        <f>Computations!D63</f>
        <v>61.45261497671703</v>
      </c>
      <c r="E23" s="112">
        <f>Computations!E63</f>
        <v>43.139163979721346</v>
      </c>
      <c r="F23" s="112">
        <f>Computations!F63</f>
        <v>96.494016742918888</v>
      </c>
      <c r="G23" s="113">
        <f>Computations!G63</f>
        <v>201.08579569935728</v>
      </c>
    </row>
    <row r="24" spans="2:7" x14ac:dyDescent="0.25">
      <c r="B24" s="110">
        <f>Computations!B64</f>
        <v>81</v>
      </c>
      <c r="C24" s="111" t="str">
        <f>Computations!C64</f>
        <v>Other Services (except Public Administration)</v>
      </c>
      <c r="D24" s="112">
        <f>Computations!D64</f>
        <v>39.005111516723211</v>
      </c>
      <c r="E24" s="112">
        <f>Computations!E64</f>
        <v>-21.204428332157459</v>
      </c>
      <c r="F24" s="112">
        <f>Computations!F64</f>
        <v>103.66144072359575</v>
      </c>
      <c r="G24" s="113">
        <f>Computations!G64</f>
        <v>121.4621239081615</v>
      </c>
    </row>
    <row r="25" spans="2:7" x14ac:dyDescent="0.25">
      <c r="B25" s="110">
        <f>Computations!B65</f>
        <v>99</v>
      </c>
      <c r="C25" s="111" t="str">
        <f>Computations!C65</f>
        <v>Industries not classified</v>
      </c>
      <c r="D25" s="112">
        <f>Computations!D65</f>
        <v>0.4118807974310793</v>
      </c>
      <c r="E25" s="112">
        <f>Computations!E65</f>
        <v>-4.4864862456250831</v>
      </c>
      <c r="F25" s="112">
        <f>Computations!F65</f>
        <v>9.8789825920267713</v>
      </c>
      <c r="G25" s="113">
        <f>Computations!G65</f>
        <v>5.8043771438327676</v>
      </c>
    </row>
    <row r="26" spans="2:7" x14ac:dyDescent="0.25">
      <c r="B26" s="110" t="str">
        <f>Computations!B66</f>
        <v/>
      </c>
      <c r="C26" s="111" t="str">
        <f>Computations!C66</f>
        <v/>
      </c>
      <c r="D26" s="112" t="str">
        <f>Computations!D66</f>
        <v/>
      </c>
      <c r="E26" s="112" t="str">
        <f>Computations!E66</f>
        <v/>
      </c>
      <c r="F26" s="112" t="str">
        <f>Computations!F66</f>
        <v/>
      </c>
      <c r="G26" s="113" t="str">
        <f>Computations!G66</f>
        <v/>
      </c>
    </row>
    <row r="27" spans="2:7" x14ac:dyDescent="0.25">
      <c r="B27" s="110" t="str">
        <f>Computations!B67</f>
        <v/>
      </c>
      <c r="C27" s="111" t="str">
        <f>Computations!C67</f>
        <v/>
      </c>
      <c r="D27" s="112" t="str">
        <f>Computations!D67</f>
        <v/>
      </c>
      <c r="E27" s="112" t="str">
        <f>Computations!E67</f>
        <v/>
      </c>
      <c r="F27" s="112" t="str">
        <f>Computations!F67</f>
        <v/>
      </c>
      <c r="G27" s="113" t="str">
        <f>Computations!G67</f>
        <v/>
      </c>
    </row>
    <row r="28" spans="2:7" x14ac:dyDescent="0.25">
      <c r="B28" s="110" t="str">
        <f>Computations!B68</f>
        <v/>
      </c>
      <c r="C28" s="111" t="str">
        <f>Computations!C68</f>
        <v/>
      </c>
      <c r="D28" s="112" t="str">
        <f>Computations!D68</f>
        <v/>
      </c>
      <c r="E28" s="112" t="str">
        <f>Computations!E68</f>
        <v/>
      </c>
      <c r="F28" s="112" t="str">
        <f>Computations!F68</f>
        <v/>
      </c>
      <c r="G28" s="113" t="str">
        <f>Computations!G68</f>
        <v/>
      </c>
    </row>
    <row r="29" spans="2:7" x14ac:dyDescent="0.25">
      <c r="B29" s="110" t="str">
        <f>Computations!B69</f>
        <v/>
      </c>
      <c r="C29" s="111" t="str">
        <f>Computations!C69</f>
        <v/>
      </c>
      <c r="D29" s="112" t="str">
        <f>Computations!D69</f>
        <v/>
      </c>
      <c r="E29" s="112" t="str">
        <f>Computations!E69</f>
        <v/>
      </c>
      <c r="F29" s="112" t="str">
        <f>Computations!F69</f>
        <v/>
      </c>
      <c r="G29" s="113" t="str">
        <f>Computations!G69</f>
        <v/>
      </c>
    </row>
    <row r="30" spans="2:7" x14ac:dyDescent="0.25">
      <c r="B30" s="110" t="str">
        <f>Computations!B70</f>
        <v/>
      </c>
      <c r="C30" s="111" t="str">
        <f>Computations!C70</f>
        <v/>
      </c>
      <c r="D30" s="112" t="str">
        <f>Computations!D70</f>
        <v/>
      </c>
      <c r="E30" s="112" t="str">
        <f>Computations!E70</f>
        <v/>
      </c>
      <c r="F30" s="112" t="str">
        <f>Computations!F70</f>
        <v/>
      </c>
      <c r="G30" s="113" t="str">
        <f>Computations!G70</f>
        <v/>
      </c>
    </row>
    <row r="31" spans="2:7" x14ac:dyDescent="0.25">
      <c r="B31" s="110" t="str">
        <f>Computations!B71</f>
        <v/>
      </c>
      <c r="C31" s="111" t="str">
        <f>Computations!C71</f>
        <v/>
      </c>
      <c r="D31" s="112" t="str">
        <f>Computations!D71</f>
        <v/>
      </c>
      <c r="E31" s="112" t="str">
        <f>Computations!E71</f>
        <v/>
      </c>
      <c r="F31" s="112" t="str">
        <f>Computations!F71</f>
        <v/>
      </c>
      <c r="G31" s="113" t="str">
        <f>Computations!G71</f>
        <v/>
      </c>
    </row>
    <row r="32" spans="2:7" x14ac:dyDescent="0.25">
      <c r="B32" s="110" t="str">
        <f>Computations!B72</f>
        <v/>
      </c>
      <c r="C32" s="111" t="str">
        <f>Computations!C72</f>
        <v/>
      </c>
      <c r="D32" s="112" t="str">
        <f>Computations!D72</f>
        <v/>
      </c>
      <c r="E32" s="112" t="str">
        <f>Computations!E72</f>
        <v/>
      </c>
      <c r="F32" s="112" t="str">
        <f>Computations!F72</f>
        <v/>
      </c>
      <c r="G32" s="113" t="str">
        <f>Computations!G72</f>
        <v/>
      </c>
    </row>
    <row r="33" spans="2:7" x14ac:dyDescent="0.25">
      <c r="B33" s="110" t="str">
        <f>Computations!B73</f>
        <v/>
      </c>
      <c r="C33" s="111" t="str">
        <f>Computations!C73</f>
        <v/>
      </c>
      <c r="D33" s="112" t="str">
        <f>Computations!D73</f>
        <v/>
      </c>
      <c r="E33" s="112" t="str">
        <f>Computations!E73</f>
        <v/>
      </c>
      <c r="F33" s="112" t="str">
        <f>Computations!F73</f>
        <v/>
      </c>
      <c r="G33" s="113" t="str">
        <f>Computations!G73</f>
        <v/>
      </c>
    </row>
    <row r="34" spans="2:7" x14ac:dyDescent="0.25">
      <c r="B34" s="110" t="str">
        <f>Computations!B74</f>
        <v/>
      </c>
      <c r="C34" s="111" t="str">
        <f>Computations!C74</f>
        <v/>
      </c>
      <c r="D34" s="112" t="str">
        <f>Computations!D74</f>
        <v/>
      </c>
      <c r="E34" s="112" t="str">
        <f>Computations!E74</f>
        <v/>
      </c>
      <c r="F34" s="112" t="str">
        <f>Computations!F74</f>
        <v/>
      </c>
      <c r="G34" s="113" t="str">
        <f>Computations!G74</f>
        <v/>
      </c>
    </row>
    <row r="35" spans="2:7" x14ac:dyDescent="0.25">
      <c r="B35" s="110" t="str">
        <f>Computations!B75</f>
        <v/>
      </c>
      <c r="C35" s="111" t="str">
        <f>Computations!C75</f>
        <v/>
      </c>
      <c r="D35" s="112" t="str">
        <f>Computations!D75</f>
        <v/>
      </c>
      <c r="E35" s="112" t="str">
        <f>Computations!E75</f>
        <v/>
      </c>
      <c r="F35" s="112" t="str">
        <f>Computations!F75</f>
        <v/>
      </c>
      <c r="G35" s="113" t="str">
        <f>Computations!G75</f>
        <v/>
      </c>
    </row>
    <row r="36" spans="2:7" ht="15.75" thickBot="1" x14ac:dyDescent="0.3">
      <c r="B36" s="114" t="str">
        <f>Computations!B76</f>
        <v>---</v>
      </c>
      <c r="C36" s="115" t="str">
        <f>Computations!C76</f>
        <v>Total</v>
      </c>
      <c r="D36" s="116">
        <f>Computations!D76</f>
        <v>528.19593462561613</v>
      </c>
      <c r="E36" s="116">
        <f>Computations!E76</f>
        <v>-15.514961273541644</v>
      </c>
      <c r="F36" s="116">
        <f>Computations!F76</f>
        <v>-636.68097335207506</v>
      </c>
      <c r="G36" s="117">
        <f>Computations!G76</f>
        <v>-124.00000000000051</v>
      </c>
    </row>
    <row r="39" spans="2:7" x14ac:dyDescent="0.25">
      <c r="B39" s="57" t="str">
        <f>Computations!B2</f>
        <v>Employment and Employment Change: Decatur , 2011-2013</v>
      </c>
      <c r="C39" s="57"/>
      <c r="D39" s="57"/>
      <c r="E39" s="57"/>
      <c r="F39" s="57"/>
      <c r="G39" s="57"/>
    </row>
    <row r="40" spans="2:7" ht="15.75" thickBot="1" x14ac:dyDescent="0.3">
      <c r="B40" s="57"/>
      <c r="C40" s="57"/>
      <c r="D40" s="57"/>
      <c r="E40" s="57"/>
      <c r="F40" s="57"/>
      <c r="G40" s="57"/>
    </row>
    <row r="41" spans="2:7" x14ac:dyDescent="0.25">
      <c r="B41" s="100" t="str">
        <f>Computations!B4</f>
        <v>NAICS Code</v>
      </c>
      <c r="C41" s="101" t="str">
        <f>Computations!C4</f>
        <v>NAICS Sector</v>
      </c>
      <c r="D41" s="118" t="str">
        <f>Computations!D4</f>
        <v>Employment</v>
      </c>
      <c r="E41" s="119"/>
      <c r="F41" s="120" t="str">
        <f>Computations!F4</f>
        <v>Change</v>
      </c>
      <c r="G41" s="121"/>
    </row>
    <row r="42" spans="2:7" x14ac:dyDescent="0.25">
      <c r="B42" s="110"/>
      <c r="C42" s="122"/>
      <c r="D42" s="123">
        <f>Computations!D5</f>
        <v>2011</v>
      </c>
      <c r="E42" s="123">
        <f>Computations!E5</f>
        <v>2013</v>
      </c>
      <c r="F42" s="123" t="str">
        <f>Computations!F5</f>
        <v xml:space="preserve">Number </v>
      </c>
      <c r="G42" s="124" t="str">
        <f>Computations!G5</f>
        <v>Percent</v>
      </c>
    </row>
    <row r="43" spans="2:7" x14ac:dyDescent="0.25">
      <c r="B43" s="103" t="str">
        <f>Computations!B7</f>
        <v>(1)</v>
      </c>
      <c r="C43" s="104" t="str">
        <f>Computations!C7</f>
        <v>(2)</v>
      </c>
      <c r="D43" s="104" t="str">
        <f>Computations!D7</f>
        <v>(3)</v>
      </c>
      <c r="E43" s="104" t="str">
        <f>Computations!E7</f>
        <v>(4)</v>
      </c>
      <c r="F43" s="104" t="str">
        <f>Computations!F7</f>
        <v>(5)</v>
      </c>
      <c r="G43" s="105" t="str">
        <f>Computations!G7</f>
        <v>(6)</v>
      </c>
    </row>
    <row r="44" spans="2:7" x14ac:dyDescent="0.25">
      <c r="B44" s="110">
        <f>Computations!B8</f>
        <v>11</v>
      </c>
      <c r="C44" s="111" t="str">
        <f>Computations!C8</f>
        <v>Agriculture, Forstery, Fishing and Hunting</v>
      </c>
      <c r="D44" s="112">
        <f>Computations!D8</f>
        <v>0</v>
      </c>
      <c r="E44" s="112">
        <f>Computations!E8</f>
        <v>0</v>
      </c>
      <c r="F44" s="112">
        <f>Computations!F8</f>
        <v>0</v>
      </c>
      <c r="G44" s="125" t="str">
        <f>Computations!G8</f>
        <v>n.a.</v>
      </c>
    </row>
    <row r="45" spans="2:7" x14ac:dyDescent="0.25">
      <c r="B45" s="110">
        <f>Computations!B9</f>
        <v>21</v>
      </c>
      <c r="C45" s="111" t="str">
        <f>Computations!C9</f>
        <v>Mining, Quarrying, and Oil and Gas Extraction</v>
      </c>
      <c r="D45" s="112">
        <f>Computations!D9</f>
        <v>0</v>
      </c>
      <c r="E45" s="112">
        <f>Computations!E9</f>
        <v>0</v>
      </c>
      <c r="F45" s="112">
        <f>Computations!F9</f>
        <v>0</v>
      </c>
      <c r="G45" s="125" t="str">
        <f>Computations!G9</f>
        <v>n.a.</v>
      </c>
    </row>
    <row r="46" spans="2:7" x14ac:dyDescent="0.25">
      <c r="B46" s="110">
        <f>Computations!B10</f>
        <v>22</v>
      </c>
      <c r="C46" s="111" t="str">
        <f>Computations!C10</f>
        <v>Utilties</v>
      </c>
      <c r="D46" s="112">
        <f>Computations!D10</f>
        <v>6.7581877729257647</v>
      </c>
      <c r="E46" s="112">
        <f>Computations!E10</f>
        <v>6.7632823585054389</v>
      </c>
      <c r="F46" s="112">
        <f>Computations!F10</f>
        <v>5.0945855796742379E-3</v>
      </c>
      <c r="G46" s="125">
        <f>Computations!G10</f>
        <v>7.5383900993160502E-2</v>
      </c>
    </row>
    <row r="47" spans="2:7" x14ac:dyDescent="0.25">
      <c r="B47" s="110">
        <f>Computations!B11</f>
        <v>23</v>
      </c>
      <c r="C47" s="111" t="str">
        <f>Computations!C11</f>
        <v>Construction</v>
      </c>
      <c r="D47" s="112">
        <f>Computations!D11</f>
        <v>258.74204616344355</v>
      </c>
      <c r="E47" s="112">
        <f>Computations!E11</f>
        <v>251.20763045877345</v>
      </c>
      <c r="F47" s="112">
        <f>Computations!F11</f>
        <v>-7.5344157046700957</v>
      </c>
      <c r="G47" s="125">
        <f>Computations!G11</f>
        <v>-2.9119409915737915</v>
      </c>
    </row>
    <row r="48" spans="2:7" x14ac:dyDescent="0.25">
      <c r="B48" s="110">
        <f>Computations!B12</f>
        <v>31</v>
      </c>
      <c r="C48" s="111" t="str">
        <f>Computations!C12</f>
        <v>Manufacturing</v>
      </c>
      <c r="D48" s="112">
        <f>Computations!D12</f>
        <v>288.67116344354338</v>
      </c>
      <c r="E48" s="112">
        <f>Computations!E12</f>
        <v>368.11579694151033</v>
      </c>
      <c r="F48" s="112">
        <f>Computations!F12</f>
        <v>79.444633497966947</v>
      </c>
      <c r="G48" s="125">
        <f>Computations!G12</f>
        <v>27.520806910630078</v>
      </c>
    </row>
    <row r="49" spans="2:7" x14ac:dyDescent="0.25">
      <c r="B49" s="110">
        <f>Computations!B13</f>
        <v>42</v>
      </c>
      <c r="C49" s="111" t="str">
        <f>Computations!C13</f>
        <v>Wholesale Trade</v>
      </c>
      <c r="D49" s="112">
        <f>Computations!D13</f>
        <v>142.8873986275733</v>
      </c>
      <c r="E49" s="112">
        <f>Computations!E13</f>
        <v>840.57937884281887</v>
      </c>
      <c r="F49" s="112">
        <f>Computations!F13</f>
        <v>697.69198021524562</v>
      </c>
      <c r="G49" s="125">
        <f>Computations!G13</f>
        <v>488.28097293151399</v>
      </c>
    </row>
    <row r="50" spans="2:7" x14ac:dyDescent="0.25">
      <c r="B50" s="110">
        <f>Computations!B14</f>
        <v>44</v>
      </c>
      <c r="C50" s="111" t="str">
        <f>Computations!C14</f>
        <v>Retail Trade</v>
      </c>
      <c r="D50" s="112">
        <f>Computations!D14</f>
        <v>1431.7703524641297</v>
      </c>
      <c r="E50" s="112">
        <f>Computations!E14</f>
        <v>834.78227967838563</v>
      </c>
      <c r="F50" s="112">
        <f>Computations!F14</f>
        <v>-596.98807278574407</v>
      </c>
      <c r="G50" s="125">
        <f>Computations!G14</f>
        <v>-41.695797916076799</v>
      </c>
    </row>
    <row r="51" spans="2:7" x14ac:dyDescent="0.25">
      <c r="B51" s="110">
        <f>Computations!B15</f>
        <v>48</v>
      </c>
      <c r="C51" s="111" t="str">
        <f>Computations!C15</f>
        <v>Transportation and Warehousing</v>
      </c>
      <c r="D51" s="112">
        <f>Computations!D15</f>
        <v>149.64558640049907</v>
      </c>
      <c r="E51" s="112">
        <f>Computations!E15</f>
        <v>83.091754690209683</v>
      </c>
      <c r="F51" s="112">
        <f>Computations!F15</f>
        <v>-66.553831710289387</v>
      </c>
      <c r="G51" s="125">
        <f>Computations!G15</f>
        <v>-44.474303125900569</v>
      </c>
    </row>
    <row r="52" spans="2:7" x14ac:dyDescent="0.25">
      <c r="B52" s="110">
        <f>Computations!B16</f>
        <v>51</v>
      </c>
      <c r="C52" s="111" t="str">
        <f>Computations!C16</f>
        <v xml:space="preserve">Information </v>
      </c>
      <c r="D52" s="112">
        <f>Computations!D16</f>
        <v>135.16375545851528</v>
      </c>
      <c r="E52" s="112">
        <f>Computations!E16</f>
        <v>364.25106416522146</v>
      </c>
      <c r="F52" s="112">
        <f>Computations!F16</f>
        <v>229.08730870670618</v>
      </c>
      <c r="G52" s="125">
        <f>Computations!G16</f>
        <v>169.48871236196015</v>
      </c>
    </row>
    <row r="53" spans="2:7" x14ac:dyDescent="0.25">
      <c r="B53" s="110">
        <f>Computations!B17</f>
        <v>52</v>
      </c>
      <c r="C53" s="111" t="str">
        <f>Computations!C17</f>
        <v>Finance and Insurance</v>
      </c>
      <c r="D53" s="112">
        <f>Computations!D17</f>
        <v>318.60028072364321</v>
      </c>
      <c r="E53" s="112">
        <f>Computations!E17</f>
        <v>221.25595144253506</v>
      </c>
      <c r="F53" s="112">
        <f>Computations!F17</f>
        <v>-97.344329281108145</v>
      </c>
      <c r="G53" s="125">
        <f>Computations!G17</f>
        <v>-30.55374874749263</v>
      </c>
    </row>
    <row r="54" spans="2:7" x14ac:dyDescent="0.25">
      <c r="B54" s="110">
        <f>Computations!B18</f>
        <v>53</v>
      </c>
      <c r="C54" s="111" t="str">
        <f>Computations!C18</f>
        <v>Real Estate and Rental and Leasing</v>
      </c>
      <c r="D54" s="112">
        <f>Computations!D18</f>
        <v>182.47106986899564</v>
      </c>
      <c r="E54" s="112">
        <f>Computations!E18</f>
        <v>215.45885227810183</v>
      </c>
      <c r="F54" s="112">
        <f>Computations!F18</f>
        <v>32.987782409106188</v>
      </c>
      <c r="G54" s="125">
        <f>Computations!G18</f>
        <v>18.078363015457537</v>
      </c>
    </row>
    <row r="55" spans="2:7" x14ac:dyDescent="0.25">
      <c r="B55" s="110">
        <f>Computations!B19</f>
        <v>54</v>
      </c>
      <c r="C55" s="111" t="str">
        <f>Computations!C19</f>
        <v>Professional, Scientific, and Technical Services</v>
      </c>
      <c r="D55" s="112">
        <f>Computations!D19</f>
        <v>1600.7250467872739</v>
      </c>
      <c r="E55" s="112">
        <f>Computations!E19</f>
        <v>1317.8738767144885</v>
      </c>
      <c r="F55" s="112">
        <f>Computations!F19</f>
        <v>-282.85117007278541</v>
      </c>
      <c r="G55" s="125">
        <f>Computations!G19</f>
        <v>-17.670190807626845</v>
      </c>
    </row>
    <row r="56" spans="2:7" x14ac:dyDescent="0.25">
      <c r="B56" s="110">
        <f>Computations!B20</f>
        <v>55</v>
      </c>
      <c r="C56" s="111" t="str">
        <f>Computations!C20</f>
        <v>Management of Companies and Enterprises</v>
      </c>
      <c r="D56" s="112">
        <f>Computations!D20</f>
        <v>1.9309107922645041</v>
      </c>
      <c r="E56" s="112">
        <f>Computations!E20</f>
        <v>1.9323663881444111</v>
      </c>
      <c r="F56" s="112">
        <f>Computations!F20</f>
        <v>1.4555958799069568E-3</v>
      </c>
      <c r="G56" s="125">
        <f>Computations!G20</f>
        <v>7.5383900993162153E-2</v>
      </c>
    </row>
    <row r="57" spans="2:7" x14ac:dyDescent="0.25">
      <c r="B57" s="110">
        <f>Computations!B21</f>
        <v>56</v>
      </c>
      <c r="C57" s="111" t="str">
        <f>Computations!C21</f>
        <v>Administrative and Support Services</v>
      </c>
      <c r="D57" s="112">
        <f>Computations!D21</f>
        <v>1057.1736587648161</v>
      </c>
      <c r="E57" s="112">
        <f>Computations!E21</f>
        <v>704.3475484786378</v>
      </c>
      <c r="F57" s="112">
        <f>Computations!F21</f>
        <v>-352.82611028617828</v>
      </c>
      <c r="G57" s="125">
        <f>Computations!G21</f>
        <v>-33.374470443996337</v>
      </c>
    </row>
    <row r="58" spans="2:7" x14ac:dyDescent="0.25">
      <c r="B58" s="110">
        <f>Computations!B22</f>
        <v>61</v>
      </c>
      <c r="C58" s="111" t="str">
        <f>Computations!C22</f>
        <v>Educational Services</v>
      </c>
      <c r="D58" s="112">
        <f>Computations!D22</f>
        <v>1544.7286338116032</v>
      </c>
      <c r="E58" s="112">
        <f>Computations!E22</f>
        <v>1657.9703610279048</v>
      </c>
      <c r="F58" s="112">
        <f>Computations!F22</f>
        <v>113.24172721630157</v>
      </c>
      <c r="G58" s="125">
        <f>Computations!G22</f>
        <v>7.3308492338151776</v>
      </c>
    </row>
    <row r="59" spans="2:7" x14ac:dyDescent="0.25">
      <c r="B59" s="110">
        <f>Computations!B23</f>
        <v>62</v>
      </c>
      <c r="C59" s="111" t="str">
        <f>Computations!C23</f>
        <v>Health Care and Social Assistance</v>
      </c>
      <c r="D59" s="112">
        <f>Computations!D23</f>
        <v>2805.6133811603245</v>
      </c>
      <c r="E59" s="112">
        <f>Computations!E23</f>
        <v>2578.7429449787164</v>
      </c>
      <c r="F59" s="112">
        <f>Computations!F23</f>
        <v>-226.87043618160806</v>
      </c>
      <c r="G59" s="125">
        <f>Computations!G23</f>
        <v>-8.086304324930925</v>
      </c>
    </row>
    <row r="60" spans="2:7" x14ac:dyDescent="0.25">
      <c r="B60" s="110">
        <f>Computations!B24</f>
        <v>71</v>
      </c>
      <c r="C60" s="111" t="str">
        <f>Computations!C24</f>
        <v>Arts, Entertainment, and Recreation</v>
      </c>
      <c r="D60" s="112">
        <f>Computations!D24</f>
        <v>91.718262632563949</v>
      </c>
      <c r="E60" s="112">
        <f>Computations!E24</f>
        <v>117.87434967680908</v>
      </c>
      <c r="F60" s="112">
        <f>Computations!F24</f>
        <v>26.156087044245126</v>
      </c>
      <c r="G60" s="125">
        <f>Computations!G24</f>
        <v>28.517861430749107</v>
      </c>
    </row>
    <row r="61" spans="2:7" x14ac:dyDescent="0.25">
      <c r="B61" s="110">
        <f>Computations!B25</f>
        <v>72</v>
      </c>
      <c r="C61" s="111" t="str">
        <f>Computations!C25</f>
        <v>Accomodation and Food Services</v>
      </c>
      <c r="D61" s="112">
        <f>Computations!D25</f>
        <v>1440.45945102932</v>
      </c>
      <c r="E61" s="112">
        <f>Computations!E25</f>
        <v>1641.5452467286773</v>
      </c>
      <c r="F61" s="112">
        <f>Computations!F25</f>
        <v>201.08579569935728</v>
      </c>
      <c r="G61" s="125">
        <f>Computations!G25</f>
        <v>13.959837297444636</v>
      </c>
    </row>
    <row r="62" spans="2:7" x14ac:dyDescent="0.25">
      <c r="B62" s="110">
        <f>Computations!B26</f>
        <v>81</v>
      </c>
      <c r="C62" s="111" t="str">
        <f>Computations!C26</f>
        <v>Other Services (except Public Administration)</v>
      </c>
      <c r="D62" s="112">
        <f>Computations!D26</f>
        <v>914.28626013724272</v>
      </c>
      <c r="E62" s="112">
        <f>Computations!E26</f>
        <v>1035.7483840454042</v>
      </c>
      <c r="F62" s="112">
        <f>Computations!F26</f>
        <v>121.46212390816152</v>
      </c>
      <c r="G62" s="125">
        <f>Computations!G26</f>
        <v>13.284911871029204</v>
      </c>
    </row>
    <row r="63" spans="2:7" x14ac:dyDescent="0.25">
      <c r="B63" s="110">
        <f>Computations!B27</f>
        <v>99</v>
      </c>
      <c r="C63" s="111" t="str">
        <f>Computations!C27</f>
        <v>Industries not classified</v>
      </c>
      <c r="D63" s="112">
        <f>Computations!D27</f>
        <v>9.6545539613225202</v>
      </c>
      <c r="E63" s="112">
        <f>Computations!E27</f>
        <v>15.458931105155289</v>
      </c>
      <c r="F63" s="112">
        <f>Computations!F27</f>
        <v>5.8043771438327685</v>
      </c>
      <c r="G63" s="125">
        <f>Computations!G27</f>
        <v>60.120614241589067</v>
      </c>
    </row>
    <row r="64" spans="2:7" x14ac:dyDescent="0.25">
      <c r="B64" s="110" t="str">
        <f>Computations!B28</f>
        <v/>
      </c>
      <c r="C64" s="111" t="str">
        <f>Computations!C28</f>
        <v/>
      </c>
      <c r="D64" s="112" t="str">
        <f>Computations!D28</f>
        <v/>
      </c>
      <c r="E64" s="112" t="str">
        <f>Computations!E28</f>
        <v/>
      </c>
      <c r="F64" s="112" t="str">
        <f>Computations!F28</f>
        <v/>
      </c>
      <c r="G64" s="125" t="str">
        <f>Computations!G28</f>
        <v/>
      </c>
    </row>
    <row r="65" spans="2:7" x14ac:dyDescent="0.25">
      <c r="B65" s="110" t="str">
        <f>Computations!B29</f>
        <v/>
      </c>
      <c r="C65" s="111" t="str">
        <f>Computations!C29</f>
        <v/>
      </c>
      <c r="D65" s="112" t="str">
        <f>Computations!D29</f>
        <v/>
      </c>
      <c r="E65" s="112" t="str">
        <f>Computations!E29</f>
        <v/>
      </c>
      <c r="F65" s="112" t="str">
        <f>Computations!F29</f>
        <v/>
      </c>
      <c r="G65" s="125" t="str">
        <f>Computations!G29</f>
        <v/>
      </c>
    </row>
    <row r="66" spans="2:7" x14ac:dyDescent="0.25">
      <c r="B66" s="110" t="str">
        <f>Computations!B30</f>
        <v/>
      </c>
      <c r="C66" s="111" t="str">
        <f>Computations!C30</f>
        <v/>
      </c>
      <c r="D66" s="112" t="str">
        <f>Computations!D30</f>
        <v/>
      </c>
      <c r="E66" s="112" t="str">
        <f>Computations!E30</f>
        <v/>
      </c>
      <c r="F66" s="112" t="str">
        <f>Computations!F30</f>
        <v/>
      </c>
      <c r="G66" s="125" t="str">
        <f>Computations!G30</f>
        <v/>
      </c>
    </row>
    <row r="67" spans="2:7" x14ac:dyDescent="0.25">
      <c r="B67" s="110" t="str">
        <f>Computations!B31</f>
        <v/>
      </c>
      <c r="C67" s="111" t="str">
        <f>Computations!C31</f>
        <v/>
      </c>
      <c r="D67" s="112" t="str">
        <f>Computations!D31</f>
        <v/>
      </c>
      <c r="E67" s="112" t="str">
        <f>Computations!E31</f>
        <v/>
      </c>
      <c r="F67" s="112" t="str">
        <f>Computations!F31</f>
        <v/>
      </c>
      <c r="G67" s="125" t="str">
        <f>Computations!G31</f>
        <v/>
      </c>
    </row>
    <row r="68" spans="2:7" x14ac:dyDescent="0.25">
      <c r="B68" s="110" t="str">
        <f>Computations!B32</f>
        <v/>
      </c>
      <c r="C68" s="111" t="str">
        <f>Computations!C32</f>
        <v/>
      </c>
      <c r="D68" s="112" t="str">
        <f>Computations!D32</f>
        <v/>
      </c>
      <c r="E68" s="112" t="str">
        <f>Computations!E32</f>
        <v/>
      </c>
      <c r="F68" s="112" t="str">
        <f>Computations!F32</f>
        <v/>
      </c>
      <c r="G68" s="125" t="str">
        <f>Computations!G32</f>
        <v/>
      </c>
    </row>
    <row r="69" spans="2:7" x14ac:dyDescent="0.25">
      <c r="B69" s="110" t="str">
        <f>Computations!B33</f>
        <v/>
      </c>
      <c r="C69" s="111" t="str">
        <f>Computations!C33</f>
        <v/>
      </c>
      <c r="D69" s="112" t="str">
        <f>Computations!D33</f>
        <v/>
      </c>
      <c r="E69" s="112" t="str">
        <f>Computations!E33</f>
        <v/>
      </c>
      <c r="F69" s="112" t="str">
        <f>Computations!F33</f>
        <v/>
      </c>
      <c r="G69" s="125" t="str">
        <f>Computations!G33</f>
        <v/>
      </c>
    </row>
    <row r="70" spans="2:7" x14ac:dyDescent="0.25">
      <c r="B70" s="110" t="str">
        <f>Computations!B34</f>
        <v/>
      </c>
      <c r="C70" s="111" t="str">
        <f>Computations!C34</f>
        <v/>
      </c>
      <c r="D70" s="112" t="str">
        <f>Computations!D34</f>
        <v/>
      </c>
      <c r="E70" s="112" t="str">
        <f>Computations!E34</f>
        <v/>
      </c>
      <c r="F70" s="112" t="str">
        <f>Computations!F34</f>
        <v/>
      </c>
      <c r="G70" s="125" t="str">
        <f>Computations!G34</f>
        <v/>
      </c>
    </row>
    <row r="71" spans="2:7" x14ac:dyDescent="0.25">
      <c r="B71" s="110" t="str">
        <f>Computations!B35</f>
        <v/>
      </c>
      <c r="C71" s="111" t="str">
        <f>Computations!C35</f>
        <v/>
      </c>
      <c r="D71" s="112" t="str">
        <f>Computations!D35</f>
        <v/>
      </c>
      <c r="E71" s="112" t="str">
        <f>Computations!E35</f>
        <v/>
      </c>
      <c r="F71" s="112" t="str">
        <f>Computations!F35</f>
        <v/>
      </c>
      <c r="G71" s="125" t="str">
        <f>Computations!G35</f>
        <v/>
      </c>
    </row>
    <row r="72" spans="2:7" x14ac:dyDescent="0.25">
      <c r="B72" s="110" t="str">
        <f>Computations!B36</f>
        <v/>
      </c>
      <c r="C72" s="111" t="str">
        <f>Computations!C36</f>
        <v/>
      </c>
      <c r="D72" s="112" t="str">
        <f>Computations!D36</f>
        <v/>
      </c>
      <c r="E72" s="112" t="str">
        <f>Computations!E36</f>
        <v/>
      </c>
      <c r="F72" s="112" t="str">
        <f>Computations!F36</f>
        <v/>
      </c>
      <c r="G72" s="125" t="str">
        <f>Computations!G36</f>
        <v/>
      </c>
    </row>
    <row r="73" spans="2:7" x14ac:dyDescent="0.25">
      <c r="B73" s="110" t="str">
        <f>Computations!B37</f>
        <v/>
      </c>
      <c r="C73" s="111" t="str">
        <f>Computations!C37</f>
        <v/>
      </c>
      <c r="D73" s="112" t="str">
        <f>Computations!D37</f>
        <v/>
      </c>
      <c r="E73" s="112" t="str">
        <f>Computations!E37</f>
        <v/>
      </c>
      <c r="F73" s="112" t="str">
        <f>Computations!F37</f>
        <v/>
      </c>
      <c r="G73" s="125" t="str">
        <f>Computations!G37</f>
        <v/>
      </c>
    </row>
    <row r="74" spans="2:7" ht="15.75" thickBot="1" x14ac:dyDescent="0.3">
      <c r="B74" s="114" t="str">
        <f>Computations!B38</f>
        <v>---</v>
      </c>
      <c r="C74" s="115" t="str">
        <f>Computations!C38</f>
        <v>Total</v>
      </c>
      <c r="D74" s="116">
        <f>Computations!D38</f>
        <v>12381</v>
      </c>
      <c r="E74" s="116">
        <f>Computations!E38</f>
        <v>12257</v>
      </c>
      <c r="F74" s="116">
        <f>Computations!F38</f>
        <v>-124.00000000000074</v>
      </c>
      <c r="G74" s="126">
        <f>Computations!G38</f>
        <v>-1.0015346094822772</v>
      </c>
    </row>
    <row r="77" spans="2:7" x14ac:dyDescent="0.25">
      <c r="B77" s="57" t="str">
        <f>Computations!J2</f>
        <v>Employment and Employment Change: United States, 2011-2013</v>
      </c>
      <c r="C77" s="57"/>
      <c r="D77" s="57"/>
      <c r="E77" s="57"/>
      <c r="F77" s="57"/>
      <c r="G77" s="57"/>
    </row>
    <row r="78" spans="2:7" ht="15.75" thickBot="1" x14ac:dyDescent="0.3">
      <c r="B78" s="57"/>
      <c r="C78" s="57"/>
      <c r="D78" s="57"/>
      <c r="E78" s="57"/>
      <c r="F78" s="57"/>
      <c r="G78" s="57"/>
    </row>
    <row r="79" spans="2:7" x14ac:dyDescent="0.25">
      <c r="B79" s="100" t="str">
        <f>Computations!J4</f>
        <v>NAICS Code</v>
      </c>
      <c r="C79" s="101" t="str">
        <f>Computations!K4</f>
        <v>NAICS Sector</v>
      </c>
      <c r="D79" s="118" t="str">
        <f>Computations!L4</f>
        <v>Employment</v>
      </c>
      <c r="E79" s="119"/>
      <c r="F79" s="118" t="str">
        <f>Computations!N4</f>
        <v>Change</v>
      </c>
      <c r="G79" s="127"/>
    </row>
    <row r="80" spans="2:7" x14ac:dyDescent="0.25">
      <c r="B80" s="110"/>
      <c r="C80" s="122"/>
      <c r="D80" s="122">
        <f>Computations!L5</f>
        <v>2011</v>
      </c>
      <c r="E80" s="122">
        <f>Computations!M5</f>
        <v>2013</v>
      </c>
      <c r="F80" s="122" t="str">
        <f>Computations!N5</f>
        <v xml:space="preserve">Number </v>
      </c>
      <c r="G80" s="128" t="str">
        <f>Computations!O5</f>
        <v>Percent</v>
      </c>
    </row>
    <row r="81" spans="2:7" x14ac:dyDescent="0.25">
      <c r="B81" s="103" t="str">
        <f>Computations!J7</f>
        <v>(1)</v>
      </c>
      <c r="C81" s="104" t="str">
        <f>Computations!K7</f>
        <v>(2)</v>
      </c>
      <c r="D81" s="104" t="str">
        <f>Computations!L7</f>
        <v>(3)</v>
      </c>
      <c r="E81" s="104" t="str">
        <f>Computations!M7</f>
        <v>(4)</v>
      </c>
      <c r="F81" s="104" t="str">
        <f>Computations!N7</f>
        <v>(5)</v>
      </c>
      <c r="G81" s="105" t="str">
        <f>Computations!O7</f>
        <v>(6)</v>
      </c>
    </row>
    <row r="82" spans="2:7" x14ac:dyDescent="0.25">
      <c r="B82" s="110">
        <f>Computations!J8</f>
        <v>11</v>
      </c>
      <c r="C82" s="111" t="str">
        <f>Computations!K8</f>
        <v>Agriculture, Forstery, Fishing and Hunting</v>
      </c>
      <c r="D82" s="112">
        <f>Computations!L8</f>
        <v>156520</v>
      </c>
      <c r="E82" s="112">
        <f>Computations!M8</f>
        <v>154496</v>
      </c>
      <c r="F82" s="112">
        <f>Computations!N8</f>
        <v>-2024</v>
      </c>
      <c r="G82" s="129">
        <f>Computations!O8</f>
        <v>-1.2931254791719908</v>
      </c>
    </row>
    <row r="83" spans="2:7" x14ac:dyDescent="0.25">
      <c r="B83" s="110">
        <f>Computations!J9</f>
        <v>21</v>
      </c>
      <c r="C83" s="111" t="str">
        <f>Computations!K9</f>
        <v>Mining, Quarrying, and Oil and Gas Extraction</v>
      </c>
      <c r="D83" s="112">
        <f>Computations!L9</f>
        <v>651204</v>
      </c>
      <c r="E83" s="112">
        <f>Computations!M9</f>
        <v>732186</v>
      </c>
      <c r="F83" s="112">
        <f>Computations!N9</f>
        <v>80982</v>
      </c>
      <c r="G83" s="129">
        <f>Computations!O9</f>
        <v>12.435734424235724</v>
      </c>
    </row>
    <row r="84" spans="2:7" x14ac:dyDescent="0.25">
      <c r="B84" s="110">
        <f>Computations!J10</f>
        <v>22</v>
      </c>
      <c r="C84" s="111" t="str">
        <f>Computations!K10</f>
        <v>Utilties</v>
      </c>
      <c r="D84" s="112">
        <f>Computations!L10</f>
        <v>639795</v>
      </c>
      <c r="E84" s="112">
        <f>Computations!M10</f>
        <v>638575</v>
      </c>
      <c r="F84" s="112">
        <f>Computations!N10</f>
        <v>-1220</v>
      </c>
      <c r="G84" s="129">
        <f>Computations!O10</f>
        <v>-0.19068607913472285</v>
      </c>
    </row>
    <row r="85" spans="2:7" x14ac:dyDescent="0.25">
      <c r="B85" s="110">
        <f>Computations!J11</f>
        <v>23</v>
      </c>
      <c r="C85" s="111" t="str">
        <f>Computations!K11</f>
        <v>Construction</v>
      </c>
      <c r="D85" s="112">
        <f>Computations!L11</f>
        <v>5190921</v>
      </c>
      <c r="E85" s="112">
        <f>Computations!M11</f>
        <v>5470181</v>
      </c>
      <c r="F85" s="112">
        <f>Computations!N11</f>
        <v>279260</v>
      </c>
      <c r="G85" s="129">
        <f>Computations!O11</f>
        <v>5.37977749998507</v>
      </c>
    </row>
    <row r="86" spans="2:7" x14ac:dyDescent="0.25">
      <c r="B86" s="110">
        <f>Computations!J12</f>
        <v>31</v>
      </c>
      <c r="C86" s="111" t="str">
        <f>Computations!K12</f>
        <v>Manufacturing</v>
      </c>
      <c r="D86" s="112">
        <f>Computations!L12</f>
        <v>10984361</v>
      </c>
      <c r="E86" s="112">
        <f>Computations!M12</f>
        <v>11276438</v>
      </c>
      <c r="F86" s="112">
        <f>Computations!N12</f>
        <v>292077</v>
      </c>
      <c r="G86" s="129">
        <f>Computations!O12</f>
        <v>2.659025864135383</v>
      </c>
    </row>
    <row r="87" spans="2:7" x14ac:dyDescent="0.25">
      <c r="B87" s="110">
        <f>Computations!J13</f>
        <v>42</v>
      </c>
      <c r="C87" s="111" t="str">
        <f>Computations!K13</f>
        <v>Wholesale Trade</v>
      </c>
      <c r="D87" s="112">
        <f>Computations!L13</f>
        <v>5626328</v>
      </c>
      <c r="E87" s="112">
        <f>Computations!M13</f>
        <v>5908763</v>
      </c>
      <c r="F87" s="112">
        <f>Computations!N13</f>
        <v>282435</v>
      </c>
      <c r="G87" s="129">
        <f>Computations!O13</f>
        <v>5.0198815284142695</v>
      </c>
    </row>
    <row r="88" spans="2:7" x14ac:dyDescent="0.25">
      <c r="B88" s="110">
        <f>Computations!J14</f>
        <v>44</v>
      </c>
      <c r="C88" s="111" t="str">
        <f>Computations!K14</f>
        <v>Retail Trade</v>
      </c>
      <c r="D88" s="112">
        <f>Computations!L14</f>
        <v>14698563</v>
      </c>
      <c r="E88" s="112">
        <f>Computations!M14</f>
        <v>15023362</v>
      </c>
      <c r="F88" s="112">
        <f>Computations!N14</f>
        <v>324799</v>
      </c>
      <c r="G88" s="129">
        <f>Computations!O14</f>
        <v>2.2097330194795233</v>
      </c>
    </row>
    <row r="89" spans="2:7" x14ac:dyDescent="0.25">
      <c r="B89" s="110">
        <f>Computations!J15</f>
        <v>48</v>
      </c>
      <c r="C89" s="111" t="str">
        <f>Computations!K15</f>
        <v>Transportation and Warehousing</v>
      </c>
      <c r="D89" s="112">
        <f>Computations!L15</f>
        <v>4106359</v>
      </c>
      <c r="E89" s="112">
        <f>Computations!M15</f>
        <v>4287236</v>
      </c>
      <c r="F89" s="112">
        <f>Computations!N15</f>
        <v>180877</v>
      </c>
      <c r="G89" s="129">
        <f>Computations!O15</f>
        <v>4.4048024052451336</v>
      </c>
    </row>
    <row r="90" spans="2:7" x14ac:dyDescent="0.25">
      <c r="B90" s="110">
        <f>Computations!J16</f>
        <v>51</v>
      </c>
      <c r="C90" s="111" t="str">
        <f>Computations!K16</f>
        <v xml:space="preserve">Information </v>
      </c>
      <c r="D90" s="112">
        <f>Computations!L16</f>
        <v>3121317</v>
      </c>
      <c r="E90" s="112">
        <f>Computations!M16</f>
        <v>3266084</v>
      </c>
      <c r="F90" s="112">
        <f>Computations!N16</f>
        <v>144767</v>
      </c>
      <c r="G90" s="129">
        <f>Computations!O16</f>
        <v>4.6380101732698087</v>
      </c>
    </row>
    <row r="91" spans="2:7" x14ac:dyDescent="0.25">
      <c r="B91" s="110">
        <f>Computations!J17</f>
        <v>52</v>
      </c>
      <c r="C91" s="111" t="str">
        <f>Computations!K17</f>
        <v>Finance and Insurance</v>
      </c>
      <c r="D91" s="112">
        <f>Computations!L17</f>
        <v>5886602</v>
      </c>
      <c r="E91" s="112">
        <f>Computations!M17</f>
        <v>6063761</v>
      </c>
      <c r="F91" s="112">
        <f>Computations!N17</f>
        <v>177159</v>
      </c>
      <c r="G91" s="129">
        <f>Computations!O17</f>
        <v>3.0095290967522521</v>
      </c>
    </row>
    <row r="92" spans="2:7" x14ac:dyDescent="0.25">
      <c r="B92" s="110">
        <f>Computations!J18</f>
        <v>53</v>
      </c>
      <c r="C92" s="111" t="str">
        <f>Computations!K18</f>
        <v>Real Estate and Rental and Leasing</v>
      </c>
      <c r="D92" s="112">
        <f>Computations!L18</f>
        <v>1917640</v>
      </c>
      <c r="E92" s="112">
        <f>Computations!M18</f>
        <v>1972105</v>
      </c>
      <c r="F92" s="112">
        <f>Computations!N18</f>
        <v>54465</v>
      </c>
      <c r="G92" s="129">
        <f>Computations!O18</f>
        <v>2.8402098412632193</v>
      </c>
    </row>
    <row r="93" spans="2:7" x14ac:dyDescent="0.25">
      <c r="B93" s="110">
        <f>Computations!J19</f>
        <v>54</v>
      </c>
      <c r="C93" s="111" t="str">
        <f>Computations!K19</f>
        <v>Professional, Scientific, and Technical Services</v>
      </c>
      <c r="D93" s="112">
        <f>Computations!L19</f>
        <v>7929910</v>
      </c>
      <c r="E93" s="112">
        <f>Computations!M19</f>
        <v>8275350</v>
      </c>
      <c r="F93" s="112">
        <f>Computations!N19</f>
        <v>345440</v>
      </c>
      <c r="G93" s="129">
        <f>Computations!O19</f>
        <v>4.3561654545890178</v>
      </c>
    </row>
    <row r="94" spans="2:7" x14ac:dyDescent="0.25">
      <c r="B94" s="110">
        <f>Computations!J20</f>
        <v>55</v>
      </c>
      <c r="C94" s="111" t="str">
        <f>Computations!K20</f>
        <v>Management of Companies and Enterprises</v>
      </c>
      <c r="D94" s="112">
        <f>Computations!L20</f>
        <v>2921669</v>
      </c>
      <c r="E94" s="112">
        <f>Computations!M20</f>
        <v>3098762</v>
      </c>
      <c r="F94" s="112">
        <f>Computations!N20</f>
        <v>177093</v>
      </c>
      <c r="G94" s="129">
        <f>Computations!O20</f>
        <v>6.0613642407815531</v>
      </c>
    </row>
    <row r="95" spans="2:7" x14ac:dyDescent="0.25">
      <c r="B95" s="110">
        <f>Computations!J21</f>
        <v>56</v>
      </c>
      <c r="C95" s="111" t="str">
        <f>Computations!K21</f>
        <v>Administrative and Support Services</v>
      </c>
      <c r="D95" s="112">
        <f>Computations!L21</f>
        <v>9389950</v>
      </c>
      <c r="E95" s="112">
        <f>Computations!M21</f>
        <v>10185297</v>
      </c>
      <c r="F95" s="112">
        <f>Computations!N21</f>
        <v>795347</v>
      </c>
      <c r="G95" s="129">
        <f>Computations!O21</f>
        <v>8.4701941969872045</v>
      </c>
    </row>
    <row r="96" spans="2:7" x14ac:dyDescent="0.25">
      <c r="B96" s="110">
        <f>Computations!J22</f>
        <v>61</v>
      </c>
      <c r="C96" s="111" t="str">
        <f>Computations!K22</f>
        <v>Educational Services</v>
      </c>
      <c r="D96" s="112">
        <f>Computations!L22</f>
        <v>3386047</v>
      </c>
      <c r="E96" s="112">
        <f>Computations!M22</f>
        <v>3513469</v>
      </c>
      <c r="F96" s="112">
        <f>Computations!N22</f>
        <v>127422</v>
      </c>
      <c r="G96" s="129">
        <f>Computations!O22</f>
        <v>3.7631491825128238</v>
      </c>
    </row>
    <row r="97" spans="2:7" x14ac:dyDescent="0.25">
      <c r="B97" s="110">
        <f>Computations!J23</f>
        <v>62</v>
      </c>
      <c r="C97" s="111" t="str">
        <f>Computations!K23</f>
        <v>Health Care and Social Assistance</v>
      </c>
      <c r="D97" s="112">
        <f>Computations!L23</f>
        <v>18059112</v>
      </c>
      <c r="E97" s="112">
        <f>Computations!M23</f>
        <v>18598711</v>
      </c>
      <c r="F97" s="112">
        <f>Computations!N23</f>
        <v>539599</v>
      </c>
      <c r="G97" s="129">
        <f>Computations!O23</f>
        <v>2.9879597623626233</v>
      </c>
    </row>
    <row r="98" spans="2:7" x14ac:dyDescent="0.25">
      <c r="B98" s="110">
        <f>Computations!J24</f>
        <v>71</v>
      </c>
      <c r="C98" s="111" t="str">
        <f>Computations!K24</f>
        <v>Arts, Entertainment, and Recreation</v>
      </c>
      <c r="D98" s="112">
        <f>Computations!L24</f>
        <v>2003129</v>
      </c>
      <c r="E98" s="112">
        <f>Computations!M24</f>
        <v>2112000</v>
      </c>
      <c r="F98" s="112">
        <f>Computations!N24</f>
        <v>108871</v>
      </c>
      <c r="G98" s="129">
        <f>Computations!O24</f>
        <v>5.4350468691731786</v>
      </c>
    </row>
    <row r="99" spans="2:7" x14ac:dyDescent="0.25">
      <c r="B99" s="110">
        <f>Computations!J25</f>
        <v>72</v>
      </c>
      <c r="C99" s="111" t="str">
        <f>Computations!K25</f>
        <v>Accomodation and Food Services</v>
      </c>
      <c r="D99" s="112">
        <f>Computations!L25</f>
        <v>11556285</v>
      </c>
      <c r="E99" s="112">
        <f>Computations!M25</f>
        <v>12395387</v>
      </c>
      <c r="F99" s="112">
        <f>Computations!N25</f>
        <v>839102</v>
      </c>
      <c r="G99" s="129">
        <f>Computations!O25</f>
        <v>7.2610012646797824</v>
      </c>
    </row>
    <row r="100" spans="2:7" x14ac:dyDescent="0.25">
      <c r="B100" s="110">
        <f>Computations!J26</f>
        <v>81</v>
      </c>
      <c r="C100" s="111" t="str">
        <f>Computations!K26</f>
        <v>Other Services (except Public Administration)</v>
      </c>
      <c r="D100" s="112">
        <f>Computations!L26</f>
        <v>5181801</v>
      </c>
      <c r="E100" s="112">
        <f>Computations!M26</f>
        <v>5282688</v>
      </c>
      <c r="F100" s="112">
        <f>Computations!N26</f>
        <v>100887</v>
      </c>
      <c r="G100" s="129">
        <f>Computations!O26</f>
        <v>1.9469485609347019</v>
      </c>
    </row>
    <row r="101" spans="2:7" x14ac:dyDescent="0.25">
      <c r="B101" s="110">
        <f>Computations!J27</f>
        <v>99</v>
      </c>
      <c r="C101" s="111" t="str">
        <f>Computations!K27</f>
        <v>Industries not classified</v>
      </c>
      <c r="D101" s="112">
        <f>Computations!L27</f>
        <v>19728</v>
      </c>
      <c r="E101" s="112">
        <f>Computations!M27</f>
        <v>11402</v>
      </c>
      <c r="F101" s="112">
        <f>Computations!N27</f>
        <v>-8326</v>
      </c>
      <c r="G101" s="129">
        <f>Computations!O27</f>
        <v>-42.203974047039736</v>
      </c>
    </row>
    <row r="102" spans="2:7" x14ac:dyDescent="0.25">
      <c r="B102" s="110" t="str">
        <f>Computations!J28</f>
        <v/>
      </c>
      <c r="C102" s="111" t="str">
        <f>Computations!K28</f>
        <v/>
      </c>
      <c r="D102" s="112" t="str">
        <f>Computations!L28</f>
        <v/>
      </c>
      <c r="E102" s="112" t="str">
        <f>Computations!M28</f>
        <v/>
      </c>
      <c r="F102" s="112" t="str">
        <f>Computations!N28</f>
        <v/>
      </c>
      <c r="G102" s="129" t="str">
        <f>Computations!O28</f>
        <v/>
      </c>
    </row>
    <row r="103" spans="2:7" x14ac:dyDescent="0.25">
      <c r="B103" s="110" t="str">
        <f>Computations!J29</f>
        <v/>
      </c>
      <c r="C103" s="111" t="str">
        <f>Computations!K29</f>
        <v/>
      </c>
      <c r="D103" s="112" t="str">
        <f>Computations!L29</f>
        <v/>
      </c>
      <c r="E103" s="112" t="str">
        <f>Computations!M29</f>
        <v/>
      </c>
      <c r="F103" s="112" t="str">
        <f>Computations!N29</f>
        <v/>
      </c>
      <c r="G103" s="129" t="str">
        <f>Computations!O29</f>
        <v/>
      </c>
    </row>
    <row r="104" spans="2:7" x14ac:dyDescent="0.25">
      <c r="B104" s="110" t="str">
        <f>Computations!J30</f>
        <v/>
      </c>
      <c r="C104" s="111" t="str">
        <f>Computations!K30</f>
        <v/>
      </c>
      <c r="D104" s="112" t="str">
        <f>Computations!L30</f>
        <v/>
      </c>
      <c r="E104" s="112" t="str">
        <f>Computations!M30</f>
        <v/>
      </c>
      <c r="F104" s="112" t="str">
        <f>Computations!N30</f>
        <v/>
      </c>
      <c r="G104" s="129" t="str">
        <f>Computations!O30</f>
        <v/>
      </c>
    </row>
    <row r="105" spans="2:7" x14ac:dyDescent="0.25">
      <c r="B105" s="110" t="str">
        <f>Computations!J31</f>
        <v/>
      </c>
      <c r="C105" s="111" t="str">
        <f>Computations!K31</f>
        <v/>
      </c>
      <c r="D105" s="112" t="str">
        <f>Computations!L31</f>
        <v/>
      </c>
      <c r="E105" s="112" t="str">
        <f>Computations!M31</f>
        <v/>
      </c>
      <c r="F105" s="112" t="str">
        <f>Computations!N31</f>
        <v/>
      </c>
      <c r="G105" s="129" t="str">
        <f>Computations!O31</f>
        <v/>
      </c>
    </row>
    <row r="106" spans="2:7" x14ac:dyDescent="0.25">
      <c r="B106" s="110" t="str">
        <f>Computations!J32</f>
        <v/>
      </c>
      <c r="C106" s="111" t="str">
        <f>Computations!K32</f>
        <v/>
      </c>
      <c r="D106" s="112" t="str">
        <f>Computations!L32</f>
        <v/>
      </c>
      <c r="E106" s="112" t="str">
        <f>Computations!M32</f>
        <v/>
      </c>
      <c r="F106" s="112" t="str">
        <f>Computations!N32</f>
        <v/>
      </c>
      <c r="G106" s="129" t="str">
        <f>Computations!O32</f>
        <v/>
      </c>
    </row>
    <row r="107" spans="2:7" x14ac:dyDescent="0.25">
      <c r="B107" s="110" t="str">
        <f>Computations!J33</f>
        <v/>
      </c>
      <c r="C107" s="111" t="str">
        <f>Computations!K33</f>
        <v/>
      </c>
      <c r="D107" s="112" t="str">
        <f>Computations!L33</f>
        <v/>
      </c>
      <c r="E107" s="112" t="str">
        <f>Computations!M33</f>
        <v/>
      </c>
      <c r="F107" s="112" t="str">
        <f>Computations!N33</f>
        <v/>
      </c>
      <c r="G107" s="129" t="str">
        <f>Computations!O33</f>
        <v/>
      </c>
    </row>
    <row r="108" spans="2:7" x14ac:dyDescent="0.25">
      <c r="B108" s="110" t="str">
        <f>Computations!J34</f>
        <v/>
      </c>
      <c r="C108" s="111" t="str">
        <f>Computations!K34</f>
        <v/>
      </c>
      <c r="D108" s="112" t="str">
        <f>Computations!L34</f>
        <v/>
      </c>
      <c r="E108" s="112" t="str">
        <f>Computations!M34</f>
        <v/>
      </c>
      <c r="F108" s="112" t="str">
        <f>Computations!N34</f>
        <v/>
      </c>
      <c r="G108" s="129" t="str">
        <f>Computations!O34</f>
        <v/>
      </c>
    </row>
    <row r="109" spans="2:7" x14ac:dyDescent="0.25">
      <c r="B109" s="110" t="str">
        <f>Computations!J35</f>
        <v/>
      </c>
      <c r="C109" s="111" t="str">
        <f>Computations!K35</f>
        <v/>
      </c>
      <c r="D109" s="112" t="str">
        <f>Computations!L35</f>
        <v/>
      </c>
      <c r="E109" s="112" t="str">
        <f>Computations!M35</f>
        <v/>
      </c>
      <c r="F109" s="112" t="str">
        <f>Computations!N35</f>
        <v/>
      </c>
      <c r="G109" s="129" t="str">
        <f>Computations!O35</f>
        <v/>
      </c>
    </row>
    <row r="110" spans="2:7" x14ac:dyDescent="0.25">
      <c r="B110" s="110" t="str">
        <f>Computations!J36</f>
        <v/>
      </c>
      <c r="C110" s="111" t="str">
        <f>Computations!K36</f>
        <v/>
      </c>
      <c r="D110" s="112" t="str">
        <f>Computations!L36</f>
        <v/>
      </c>
      <c r="E110" s="112" t="str">
        <f>Computations!M36</f>
        <v/>
      </c>
      <c r="F110" s="112" t="str">
        <f>Computations!N36</f>
        <v/>
      </c>
      <c r="G110" s="129" t="str">
        <f>Computations!O36</f>
        <v/>
      </c>
    </row>
    <row r="111" spans="2:7" x14ac:dyDescent="0.25">
      <c r="B111" s="110" t="str">
        <f>Computations!J37</f>
        <v/>
      </c>
      <c r="C111" s="111" t="str">
        <f>Computations!K37</f>
        <v/>
      </c>
      <c r="D111" s="112" t="str">
        <f>Computations!L37</f>
        <v/>
      </c>
      <c r="E111" s="112" t="str">
        <f>Computations!M37</f>
        <v/>
      </c>
      <c r="F111" s="112" t="str">
        <f>Computations!N37</f>
        <v/>
      </c>
      <c r="G111" s="129" t="str">
        <f>Computations!O37</f>
        <v/>
      </c>
    </row>
    <row r="112" spans="2:7" ht="15.75" thickBot="1" x14ac:dyDescent="0.3">
      <c r="B112" s="114" t="str">
        <f>Computations!J38</f>
        <v>---</v>
      </c>
      <c r="C112" s="115" t="str">
        <f>Computations!K38</f>
        <v>Total</v>
      </c>
      <c r="D112" s="116">
        <f>Computations!L38</f>
        <v>113427241</v>
      </c>
      <c r="E112" s="116">
        <f>Computations!M38</f>
        <v>118266253</v>
      </c>
      <c r="F112" s="116">
        <f>Computations!N38</f>
        <v>4839012</v>
      </c>
      <c r="G112" s="130">
        <f>Computations!O38</f>
        <v>4.26618152512411</v>
      </c>
    </row>
  </sheetData>
  <sheetProtection password="DF21" sheet="1" objects="1" scenarios="1" formatCells="0" formatColumns="0"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9</vt:i4>
      </vt:variant>
    </vt:vector>
  </HeadingPairs>
  <TitlesOfParts>
    <vt:vector size="13" baseType="lpstr">
      <vt:lpstr>Documentation</vt:lpstr>
      <vt:lpstr>Input</vt:lpstr>
      <vt:lpstr>Computations</vt:lpstr>
      <vt:lpstr>Output</vt:lpstr>
      <vt:lpstr>delta</vt:lpstr>
      <vt:lpstr>first.year</vt:lpstr>
      <vt:lpstr>label</vt:lpstr>
      <vt:lpstr>reference.area</vt:lpstr>
      <vt:lpstr>second.year</vt:lpstr>
      <vt:lpstr>study.area</vt:lpstr>
      <vt:lpstr>variable</vt:lpstr>
      <vt:lpstr>variable.code</vt:lpstr>
      <vt:lpstr>variable.label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Dick Klosterman</dc:creator>
  <cp:lastModifiedBy>Dick Klosterman</cp:lastModifiedBy>
  <dcterms:created xsi:type="dcterms:W3CDTF">2019-04-16T15:39:46Z</dcterms:created>
  <dcterms:modified xsi:type="dcterms:W3CDTF">2019-04-30T15:33:12Z</dcterms:modified>
</cp:coreProperties>
</file>